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, 2025-2026\06.10.2025. Литература\"/>
    </mc:Choice>
  </mc:AlternateContent>
  <bookViews>
    <workbookView xWindow="-105" yWindow="-105" windowWidth="20730" windowHeight="11760" tabRatio="743" activeTab="8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7" r:id="rId5"/>
    <sheet name="9 класс" sheetId="15" r:id="rId6"/>
    <sheet name="10 класс" sheetId="16" r:id="rId7"/>
    <sheet name="11 класс" sheetId="14" r:id="rId8"/>
    <sheet name="Сводная" sheetId="11" r:id="rId9"/>
  </sheets>
  <definedNames>
    <definedName name="_xlnm._FilterDatabase" localSheetId="6" hidden="1">'10 класс'!$A$10:$R$10</definedName>
    <definedName name="_xlnm._FilterDatabase" localSheetId="7" hidden="1">'11 класс'!$A$10:$R$10</definedName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'7 класс'!$A$10:$R$10</definedName>
    <definedName name="_xlnm._FilterDatabase" localSheetId="4" hidden="1">'8 класс'!$A$10:$R$10</definedName>
    <definedName name="_xlnm._FilterDatabase" localSheetId="5" hidden="1">'9 класс'!$A$10:$R$10</definedName>
    <definedName name="closed" localSheetId="6">#REF!</definedName>
    <definedName name="closed" localSheetId="7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7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класс'!$B$2:$B$7</definedName>
    <definedName name="school_type" localSheetId="7">'11 класс'!$B$2:$B$7</definedName>
    <definedName name="school_type" localSheetId="1">'5 класс'!$B$2:$B$7</definedName>
    <definedName name="school_type" localSheetId="2">'6 класс'!$B$2:$B$7</definedName>
    <definedName name="school_type" localSheetId="3">'7 класс'!$B$2:$B$7</definedName>
    <definedName name="school_type" localSheetId="4">'8 класс'!$B$2:$B$7</definedName>
    <definedName name="school_type" localSheetId="5">'9 класс'!$B$2:$B$7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3" l="1"/>
  <c r="O20" i="13"/>
  <c r="N20" i="13"/>
  <c r="P19" i="13"/>
  <c r="O19" i="13"/>
  <c r="N19" i="13"/>
  <c r="P18" i="13"/>
  <c r="O18" i="13"/>
  <c r="N18" i="13"/>
  <c r="P16" i="13"/>
  <c r="O16" i="13"/>
  <c r="N16" i="13"/>
  <c r="P14" i="13"/>
  <c r="O14" i="13"/>
  <c r="N14" i="13"/>
  <c r="P13" i="13"/>
  <c r="O13" i="13"/>
  <c r="N13" i="13"/>
  <c r="P15" i="13"/>
  <c r="O15" i="13"/>
  <c r="N15" i="13"/>
  <c r="N13" i="12"/>
  <c r="N11" i="12"/>
  <c r="O12" i="5"/>
  <c r="N12" i="5"/>
  <c r="O11" i="5"/>
  <c r="N11" i="5"/>
  <c r="N12" i="12" l="1"/>
  <c r="N14" i="12"/>
  <c r="N13" i="15" l="1"/>
  <c r="N11" i="15"/>
  <c r="N17" i="13" l="1"/>
  <c r="N12" i="13"/>
  <c r="N11" i="13"/>
  <c r="P60" i="14" l="1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H9" i="5"/>
  <c r="H9" i="12"/>
  <c r="H9" i="15"/>
  <c r="H9" i="16"/>
  <c r="H9" i="17"/>
  <c r="R2" i="17" l="1"/>
  <c r="N12" i="17" l="1"/>
  <c r="N11" i="17"/>
  <c r="K9" i="17"/>
  <c r="N13" i="16"/>
  <c r="N11" i="16"/>
  <c r="N12" i="16"/>
  <c r="R2" i="16"/>
  <c r="N17" i="15"/>
  <c r="N15" i="15"/>
  <c r="N14" i="15"/>
  <c r="N12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K9" i="14"/>
  <c r="R2" i="14"/>
  <c r="N15" i="12"/>
  <c r="K9" i="12"/>
  <c r="N13" i="5"/>
  <c r="N14" i="5"/>
  <c r="N15" i="5"/>
  <c r="P13" i="12" l="1"/>
  <c r="O11" i="12"/>
  <c r="O13" i="12"/>
  <c r="O12" i="12"/>
  <c r="O14" i="12"/>
  <c r="P17" i="15"/>
  <c r="O17" i="15"/>
  <c r="O13" i="15"/>
  <c r="P13" i="15"/>
  <c r="P15" i="15"/>
  <c r="O15" i="15"/>
  <c r="P14" i="15"/>
  <c r="O14" i="15"/>
  <c r="O16" i="15"/>
  <c r="O11" i="15"/>
  <c r="O12" i="13"/>
  <c r="O11" i="13"/>
  <c r="P17" i="13"/>
  <c r="O17" i="13"/>
  <c r="P12" i="16"/>
  <c r="L9" i="17"/>
  <c r="P11" i="17" s="1"/>
  <c r="L9" i="12"/>
  <c r="P15" i="12" s="1"/>
  <c r="O15" i="12"/>
  <c r="L9" i="14"/>
  <c r="O11" i="16"/>
  <c r="O11" i="17"/>
  <c r="O12" i="17"/>
  <c r="O12" i="16"/>
  <c r="L9" i="16"/>
  <c r="P11" i="16" s="1"/>
  <c r="O13" i="16"/>
  <c r="L9" i="15"/>
  <c r="P12" i="15" s="1"/>
  <c r="O12" i="15"/>
  <c r="L9" i="13"/>
  <c r="P11" i="13" s="1"/>
  <c r="K9" i="5"/>
  <c r="P11" i="12" l="1"/>
  <c r="P12" i="17"/>
  <c r="P14" i="12"/>
  <c r="P14" i="5"/>
  <c r="O14" i="5"/>
  <c r="R6" i="14"/>
  <c r="O13" i="5"/>
  <c r="R6" i="17"/>
  <c r="O15" i="5"/>
  <c r="L9" i="5"/>
  <c r="R5" i="14" l="1"/>
  <c r="R6" i="16"/>
  <c r="R6" i="15"/>
  <c r="R4" i="14"/>
  <c r="R4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<sst xmlns="http://schemas.openxmlformats.org/spreadsheetml/2006/main" count="784" uniqueCount="222">
  <si>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</si>
  <si>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</si>
  <si>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</si>
  <si>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</si>
  <si>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</si>
  <si>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</si>
  <si>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</si>
  <si>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</si>
  <si>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</si>
  <si>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</si>
  <si>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</si>
  <si>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</si>
  <si>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</si>
  <si>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</si>
  <si>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</si>
  <si>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</si>
  <si>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</si>
  <si>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</si>
  <si>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</si>
  <si>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</si>
  <si>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</si>
  <si>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</si>
  <si>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</si>
  <si>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</si>
  <si>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</si>
  <si>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</si>
  <si>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</si>
  <si>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</si>
  <si>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</si>
  <si>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</si>
  <si>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</si>
  <si>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</si>
  <si>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</si>
  <si>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</si>
  <si>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</si>
  <si>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</si>
  <si>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</si>
  <si>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</si>
  <si>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</si>
  <si>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</si>
  <si>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</si>
  <si>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</si>
  <si>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</si>
  <si>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</si>
  <si>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</si>
  <si>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</si>
  <si>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</si>
  <si>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</si>
  <si>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</si>
  <si>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Рустамовна</t>
  </si>
  <si>
    <t>23.09.2025</t>
  </si>
  <si>
    <t>русский язык</t>
  </si>
  <si>
    <t>Хамидуллина</t>
  </si>
  <si>
    <t>Лина</t>
  </si>
  <si>
    <t>Шангареева</t>
  </si>
  <si>
    <t>Амина</t>
  </si>
  <si>
    <t>Диана</t>
  </si>
  <si>
    <t>нет</t>
  </si>
  <si>
    <t>Никифорова Александра Ивановна</t>
  </si>
  <si>
    <t>Руслановна</t>
  </si>
  <si>
    <t>Алмазовна</t>
  </si>
  <si>
    <t>16.04.2013</t>
  </si>
  <si>
    <t>11.02.2013</t>
  </si>
  <si>
    <t>МБОУ "ТГ №11"</t>
  </si>
  <si>
    <t>Бледных Гульназ Назиповна</t>
  </si>
  <si>
    <t xml:space="preserve">Шакирова </t>
  </si>
  <si>
    <t xml:space="preserve"> Милана </t>
  </si>
  <si>
    <t xml:space="preserve"> Айназовна</t>
  </si>
  <si>
    <t xml:space="preserve">Леонтьева </t>
  </si>
  <si>
    <t xml:space="preserve">Юлия </t>
  </si>
  <si>
    <t xml:space="preserve"> Евгеньевна</t>
  </si>
  <si>
    <t>7б</t>
  </si>
  <si>
    <t>Тимур</t>
  </si>
  <si>
    <t>Сагдиева</t>
  </si>
  <si>
    <t xml:space="preserve">Камалия </t>
  </si>
  <si>
    <t>Ильгизовна</t>
  </si>
  <si>
    <t xml:space="preserve"> 20.01.2012</t>
  </si>
  <si>
    <t>Дарья</t>
  </si>
  <si>
    <t>Андреевна</t>
  </si>
  <si>
    <t>Алымова</t>
  </si>
  <si>
    <t>Сабитова</t>
  </si>
  <si>
    <t>Ирековна</t>
  </si>
  <si>
    <t>Гареева</t>
  </si>
  <si>
    <t>Камила</t>
  </si>
  <si>
    <t>Зульфировна</t>
  </si>
  <si>
    <t>Кашапова</t>
  </si>
  <si>
    <t>Милена</t>
  </si>
  <si>
    <t>19.12.2011</t>
  </si>
  <si>
    <t>Алексеевич</t>
  </si>
  <si>
    <t>Миннигалеева</t>
  </si>
  <si>
    <t>Эмилия</t>
  </si>
  <si>
    <t>06.08.2012</t>
  </si>
  <si>
    <t>Ютландова</t>
  </si>
  <si>
    <t>Юрьевна</t>
  </si>
  <si>
    <t>09.08.2012</t>
  </si>
  <si>
    <t>Дмитриевна</t>
  </si>
  <si>
    <t>Фаррахова</t>
  </si>
  <si>
    <t>Аделина</t>
  </si>
  <si>
    <t>Рафаиловна</t>
  </si>
  <si>
    <t>18.12.2011</t>
  </si>
  <si>
    <t>Закиров</t>
  </si>
  <si>
    <t>Янис</t>
  </si>
  <si>
    <t>Рафисович</t>
  </si>
  <si>
    <t>15.02.2012</t>
  </si>
  <si>
    <t>Низаметдинов</t>
  </si>
  <si>
    <t>Дамир</t>
  </si>
  <si>
    <t>Ильдарович</t>
  </si>
  <si>
    <t>28.04.2012</t>
  </si>
  <si>
    <t>Александровна</t>
  </si>
  <si>
    <t>Тухватуллина</t>
  </si>
  <si>
    <t>Эвелина</t>
  </si>
  <si>
    <t>Эдуардовна</t>
  </si>
  <si>
    <t>16.12.2012</t>
  </si>
  <si>
    <t>26.09.2012</t>
  </si>
  <si>
    <t>23.01.2012</t>
  </si>
  <si>
    <t>5А</t>
  </si>
  <si>
    <t>Хасанова Лилия Фирдаусовна</t>
  </si>
  <si>
    <t>Мансурова</t>
  </si>
  <si>
    <t>Милана</t>
  </si>
  <si>
    <t>Тимуровна</t>
  </si>
  <si>
    <t>22.06.2014</t>
  </si>
  <si>
    <t>5Б</t>
  </si>
  <si>
    <t>Антонов</t>
  </si>
  <si>
    <t>Яковлевич</t>
  </si>
  <si>
    <t>Фатыкова</t>
  </si>
  <si>
    <t>Кристина</t>
  </si>
  <si>
    <t>14.03.2014</t>
  </si>
  <si>
    <t>Сергеевна</t>
  </si>
  <si>
    <t>Русланович</t>
  </si>
  <si>
    <t>да</t>
  </si>
  <si>
    <t>Елисей</t>
  </si>
  <si>
    <t>9Б</t>
  </si>
  <si>
    <t>9А</t>
  </si>
  <si>
    <t>Ксения</t>
  </si>
  <si>
    <t>Андреева</t>
  </si>
  <si>
    <t>Губайдуллина</t>
  </si>
  <si>
    <t>Аделия</t>
  </si>
  <si>
    <t>Вилевна</t>
  </si>
  <si>
    <t>Рустамович</t>
  </si>
  <si>
    <t>Б</t>
  </si>
  <si>
    <t>Камалова</t>
  </si>
  <si>
    <t>Зарина</t>
  </si>
  <si>
    <t>Рафисовна</t>
  </si>
  <si>
    <t>Болунова</t>
  </si>
  <si>
    <t>Анна</t>
  </si>
  <si>
    <t>призёр</t>
  </si>
  <si>
    <t>участник</t>
  </si>
  <si>
    <t>Хасанова Л.Ф., Г</t>
  </si>
  <si>
    <t>Галиуллина А.З.,</t>
  </si>
  <si>
    <t>Члены жюри:</t>
  </si>
  <si>
    <t>Председатель</t>
  </si>
  <si>
    <t>Галимшина Р.Н.</t>
  </si>
  <si>
    <t>Валеева А.А.</t>
  </si>
  <si>
    <t xml:space="preserve">Бледных Г.Н. </t>
  </si>
  <si>
    <t>Газизова</t>
  </si>
  <si>
    <t>Разетдинова</t>
  </si>
  <si>
    <t>Александрович</t>
  </si>
  <si>
    <t>Галиуллина Альбина Зинуровна</t>
  </si>
  <si>
    <t>ТГ №11</t>
  </si>
  <si>
    <t>Дивеев</t>
  </si>
  <si>
    <t>Артем</t>
  </si>
  <si>
    <t>Рузилевич</t>
  </si>
  <si>
    <t>Фарукшина</t>
  </si>
  <si>
    <t>Эльнара</t>
  </si>
  <si>
    <t>Егор</t>
  </si>
  <si>
    <t>Сулейманов</t>
  </si>
  <si>
    <t>Алексей</t>
  </si>
  <si>
    <t>Айдагулова</t>
  </si>
  <si>
    <t>Гузель</t>
  </si>
  <si>
    <t>Эльдаровна</t>
  </si>
  <si>
    <t>8 а</t>
  </si>
  <si>
    <t>Л-8-1</t>
  </si>
  <si>
    <t>Л-8-2</t>
  </si>
  <si>
    <t>Литература</t>
  </si>
  <si>
    <t>Ранжированный список участников школьного этапа всероссийской олимпиады школьников 
по литературе в 8 классах в 2025-2026 учебном году</t>
  </si>
  <si>
    <t>Ранжированный список участников школьного этапа всероссийской олимпиады школьников 
по  литературе в 6 классах в 2025-2026 учебном году</t>
  </si>
  <si>
    <t>6 б</t>
  </si>
  <si>
    <t>Л-6-1</t>
  </si>
  <si>
    <t>6 а</t>
  </si>
  <si>
    <t>Л-6-3</t>
  </si>
  <si>
    <t>Л-6-2</t>
  </si>
  <si>
    <t>Л7-2</t>
  </si>
  <si>
    <t>Л7-3</t>
  </si>
  <si>
    <t>Л7-1</t>
  </si>
  <si>
    <t>Ранжированный список участников школьного этапа всероссийской олимпиады школьников 
по литературе в 7 классах в 2025-2026 учебном году</t>
  </si>
  <si>
    <t>Л10-2</t>
  </si>
  <si>
    <t>Л10-3</t>
  </si>
  <si>
    <t>Л10-1</t>
  </si>
  <si>
    <t>Ранжированный список участников школьного этапа всероссийской олимпиады школьников 
по литературе в 5 классах в 2025-2026 учебном году</t>
  </si>
  <si>
    <t>литература</t>
  </si>
  <si>
    <t>Малашенков</t>
  </si>
  <si>
    <t>Л5-2</t>
  </si>
  <si>
    <t>Л5-3</t>
  </si>
  <si>
    <t>Л5-1</t>
  </si>
  <si>
    <t>победитель</t>
  </si>
  <si>
    <t>Эльза</t>
  </si>
  <si>
    <t>Ганеев</t>
  </si>
  <si>
    <t>Арсений</t>
  </si>
  <si>
    <t>Ранжированный список участников школьного этапа всероссийской олимпиады школьников 
по литературе в 9 классах в 2025-2026 учебном году</t>
  </si>
  <si>
    <t>Л9-3</t>
  </si>
  <si>
    <t>Л9-2</t>
  </si>
  <si>
    <t>Л9-1</t>
  </si>
  <si>
    <t>Л9-6</t>
  </si>
  <si>
    <t>Л9-7</t>
  </si>
  <si>
    <t>Л9-5</t>
  </si>
  <si>
    <t>Л9-4</t>
  </si>
  <si>
    <t>28.10.2014</t>
  </si>
  <si>
    <t>Хусаинов</t>
  </si>
  <si>
    <t>Марат</t>
  </si>
  <si>
    <t>21.10.2014</t>
  </si>
  <si>
    <t>Л-5-1 (Э)</t>
  </si>
  <si>
    <t>Л-5-2 (Э)</t>
  </si>
  <si>
    <t>Мрясова Марина Борисовна</t>
  </si>
  <si>
    <t>Л-6-2 (Э)</t>
  </si>
  <si>
    <t>Л-6-1 (Э)</t>
  </si>
  <si>
    <t>Л-7-4 (Э)</t>
  </si>
  <si>
    <t>Л-7-2 (Э)</t>
  </si>
  <si>
    <t>Л-7-3 (Э)</t>
  </si>
  <si>
    <t>Л-7-5 (Э)</t>
  </si>
  <si>
    <t>Л-7-6 (Э)</t>
  </si>
  <si>
    <t>Л-7-7 (Э)</t>
  </si>
  <si>
    <t>Л-7-1 (Э)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</si>
</sst>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3" fillId="0" borderId="0" xfId="0" applyFont="1" applyFill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1" fontId="13" fillId="0" borderId="0" xfId="0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14" fontId="13" fillId="0" borderId="0" xfId="0" applyNumberFormat="1" applyFont="1" applyFill="1" applyBorder="1" applyAlignment="1">
      <alignment horizontal="left" vertical="center"/>
    </xf>
    <xf numFmtId="167" fontId="13" fillId="0" borderId="0" xfId="0" applyNumberFormat="1" applyFont="1"/>
    <xf numFmtId="166" fontId="12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9" fontId="14" fillId="0" borderId="0" xfId="2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/>
    </xf>
    <xf numFmtId="0" fontId="12" fillId="0" borderId="2" xfId="0" applyFont="1" applyFill="1" applyBorder="1" applyAlignment="1">
      <alignment horizontal="right" vertical="top"/>
    </xf>
    <xf numFmtId="0" fontId="13" fillId="0" borderId="0" xfId="0" applyFont="1" applyAlignment="1">
      <alignment horizontal="center" vertical="center" wrapText="1"/>
    </xf>
    <xf numFmtId="0" fontId="6" fillId="0" borderId="4" xfId="0" applyNumberFormat="1" applyFont="1" applyBorder="1" applyAlignment="1">
      <alignment horizontal="right" vertical="top"/>
    </xf>
    <xf numFmtId="49" fontId="16" fillId="0" borderId="3" xfId="0" applyNumberFormat="1" applyFont="1" applyBorder="1" applyAlignment="1">
      <alignment horizontal="left" vertical="center"/>
    </xf>
    <xf numFmtId="14" fontId="16" fillId="0" borderId="3" xfId="0" applyNumberFormat="1" applyFont="1" applyBorder="1" applyAlignment="1">
      <alignment vertical="center"/>
    </xf>
    <xf numFmtId="49" fontId="16" fillId="0" borderId="3" xfId="0" applyNumberFormat="1" applyFont="1" applyBorder="1" applyAlignment="1">
      <alignment horizontal="center" vertical="center"/>
    </xf>
    <xf numFmtId="0" fontId="16" fillId="0" borderId="3" xfId="0" applyNumberFormat="1" applyFont="1" applyBorder="1" applyAlignment="1">
      <alignment vertical="center"/>
    </xf>
    <xf numFmtId="0" fontId="16" fillId="0" borderId="3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horizontal="left" vertical="center"/>
    </xf>
    <xf numFmtId="168" fontId="16" fillId="0" borderId="3" xfId="0" applyNumberFormat="1" applyFont="1" applyBorder="1" applyAlignment="1">
      <alignment vertical="center"/>
    </xf>
    <xf numFmtId="165" fontId="16" fillId="0" borderId="3" xfId="0" applyNumberFormat="1" applyFont="1" applyBorder="1" applyAlignment="1">
      <alignment vertical="center"/>
    </xf>
    <xf numFmtId="165" fontId="16" fillId="0" borderId="3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16" fillId="0" borderId="1" xfId="0" applyNumberFormat="1" applyFont="1" applyBorder="1" applyAlignment="1">
      <alignment vertical="center"/>
    </xf>
    <xf numFmtId="164" fontId="5" fillId="0" borderId="3" xfId="0" applyNumberFormat="1" applyFont="1" applyFill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0" fontId="16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5"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opLeftCell="A7" zoomScale="77" zoomScaleNormal="77" workbookViewId="0">
      <selection activeCell="H24" sqref="H2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4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85" customFormat="1" ht="18.75" x14ac:dyDescent="0.3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1" s="85" customFormat="1" ht="32.25" customHeight="1" x14ac:dyDescent="0.3">
      <c r="B2" s="86"/>
      <c r="C2" s="127" t="s">
        <v>188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87" t="s">
        <v>32</v>
      </c>
      <c r="R2" s="88">
        <v>5</v>
      </c>
    </row>
    <row r="3" spans="1:21" s="85" customFormat="1" ht="18.75" x14ac:dyDescent="0.3">
      <c r="B3" s="86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7"/>
      <c r="R3" s="88"/>
    </row>
    <row r="4" spans="1:21" s="85" customFormat="1" ht="18.75" x14ac:dyDescent="0.3">
      <c r="A4" s="90" t="s">
        <v>0</v>
      </c>
      <c r="B4" s="91"/>
      <c r="C4" s="90" t="s">
        <v>189</v>
      </c>
      <c r="E4" s="92" t="s">
        <v>21</v>
      </c>
      <c r="F4" s="93"/>
      <c r="Q4" s="94" t="s">
        <v>33</v>
      </c>
      <c r="R4" s="95">
        <f>COUNTIF(P11:P13,"победитель")</f>
        <v>1</v>
      </c>
    </row>
    <row r="5" spans="1:21" s="85" customFormat="1" ht="18.75" x14ac:dyDescent="0.3">
      <c r="A5" s="90" t="s">
        <v>37</v>
      </c>
      <c r="B5" s="91"/>
      <c r="C5" s="90" t="s">
        <v>12</v>
      </c>
      <c r="E5" s="92" t="s">
        <v>22</v>
      </c>
      <c r="F5" s="93"/>
      <c r="Q5" s="94" t="s">
        <v>34</v>
      </c>
      <c r="R5" s="88">
        <v>1</v>
      </c>
    </row>
    <row r="6" spans="1:21" s="85" customFormat="1" ht="18.75" x14ac:dyDescent="0.3">
      <c r="A6" s="90" t="s">
        <v>1</v>
      </c>
      <c r="B6" s="91"/>
      <c r="C6" s="90" t="s">
        <v>41</v>
      </c>
      <c r="E6" s="93"/>
      <c r="F6" s="93"/>
      <c r="Q6" s="94" t="s">
        <v>35</v>
      </c>
      <c r="R6" s="88">
        <v>3</v>
      </c>
    </row>
    <row r="7" spans="1:21" s="85" customFormat="1" ht="18.75" x14ac:dyDescent="0.3">
      <c r="A7" s="90" t="s">
        <v>5</v>
      </c>
      <c r="B7" s="91"/>
      <c r="C7" s="90">
        <v>5</v>
      </c>
      <c r="E7" s="93"/>
      <c r="F7" s="93"/>
      <c r="P7" s="96"/>
      <c r="Q7" s="94" t="s">
        <v>25</v>
      </c>
      <c r="R7" s="97">
        <v>0.45</v>
      </c>
    </row>
    <row r="8" spans="1:21" s="85" customFormat="1" ht="18.75" x14ac:dyDescent="0.3">
      <c r="A8" s="90" t="s">
        <v>7</v>
      </c>
      <c r="B8" s="91"/>
      <c r="C8" s="98">
        <v>45936</v>
      </c>
      <c r="F8" s="93"/>
      <c r="M8" s="99"/>
      <c r="Q8" s="100" t="s">
        <v>31</v>
      </c>
      <c r="R8" s="97">
        <f>(R4+R5)/R2</f>
        <v>0.4</v>
      </c>
    </row>
    <row r="9" spans="1:21" s="85" customFormat="1" ht="18.75" x14ac:dyDescent="0.3">
      <c r="C9" s="126" t="s">
        <v>24</v>
      </c>
      <c r="D9" s="126"/>
      <c r="E9" s="101">
        <v>35</v>
      </c>
      <c r="G9" s="94" t="s">
        <v>44</v>
      </c>
      <c r="H9" s="102">
        <f>E9/2</f>
        <v>17.5</v>
      </c>
      <c r="J9" s="103" t="s">
        <v>13</v>
      </c>
      <c r="K9" s="104">
        <f>MAX(M11:M13)</f>
        <v>20</v>
      </c>
      <c r="L9" s="105" t="str">
        <f>IF(K9*100/E9&gt;=50,"победитель","участник")</f>
        <v>победитель</v>
      </c>
      <c r="M9" s="99"/>
      <c r="P9" s="106">
        <f>R8-45%</f>
        <v>-4.9999999999999989E-2</v>
      </c>
      <c r="Q9" s="94" t="s">
        <v>26</v>
      </c>
      <c r="R9" s="107">
        <f>IF((R2*P9)&gt;0,(R2*P9),0)</f>
        <v>0</v>
      </c>
    </row>
    <row r="10" spans="1:21" s="85" customFormat="1" ht="168.75" x14ac:dyDescent="0.3">
      <c r="A10" s="140" t="s">
        <v>6</v>
      </c>
      <c r="B10" s="142" t="s">
        <v>8</v>
      </c>
      <c r="C10" s="142" t="s">
        <v>2</v>
      </c>
      <c r="D10" s="142" t="s">
        <v>3</v>
      </c>
      <c r="E10" s="142" t="s">
        <v>4</v>
      </c>
      <c r="F10" s="142" t="s">
        <v>9</v>
      </c>
      <c r="G10" s="142" t="s">
        <v>18</v>
      </c>
      <c r="H10" s="142" t="s">
        <v>40</v>
      </c>
      <c r="I10" s="142" t="s">
        <v>39</v>
      </c>
      <c r="J10" s="142" t="s">
        <v>10</v>
      </c>
      <c r="K10" s="142" t="s">
        <v>19</v>
      </c>
      <c r="L10" s="143" t="s">
        <v>16</v>
      </c>
      <c r="M10" s="142" t="s">
        <v>20</v>
      </c>
      <c r="N10" s="142" t="s">
        <v>14</v>
      </c>
      <c r="O10" s="142" t="s">
        <v>15</v>
      </c>
      <c r="P10" s="142" t="s">
        <v>17</v>
      </c>
      <c r="Q10" s="142" t="s">
        <v>11</v>
      </c>
      <c r="R10" s="142" t="s">
        <v>38</v>
      </c>
      <c r="S10" s="109"/>
      <c r="T10" s="109"/>
      <c r="U10" s="109"/>
    </row>
    <row r="11" spans="1:21" s="139" customFormat="1" ht="18.75" x14ac:dyDescent="0.3">
      <c r="A11" s="139">
        <v>1</v>
      </c>
      <c r="B11" s="110" t="s">
        <v>12</v>
      </c>
      <c r="C11" s="139" t="s">
        <v>100</v>
      </c>
      <c r="D11" s="139" t="s">
        <v>72</v>
      </c>
      <c r="E11" s="139" t="s">
        <v>102</v>
      </c>
      <c r="F11" s="139" t="s">
        <v>206</v>
      </c>
      <c r="G11" s="139" t="s">
        <v>47</v>
      </c>
      <c r="H11" s="139" t="s">
        <v>57</v>
      </c>
      <c r="I11" s="139" t="s">
        <v>57</v>
      </c>
      <c r="J11" s="139" t="s">
        <v>45</v>
      </c>
      <c r="K11" s="141">
        <v>5</v>
      </c>
      <c r="L11" s="141" t="s">
        <v>210</v>
      </c>
      <c r="M11" s="141">
        <v>20</v>
      </c>
      <c r="N11" s="31">
        <f t="shared" ref="N11:N12" si="0">IF(M11="","",M11/$E$9)</f>
        <v>0.5714285714285714</v>
      </c>
      <c r="O11" s="31">
        <f t="shared" ref="O11:O12" si="1">IF(M11="","",M11/$K$9)</f>
        <v>1</v>
      </c>
      <c r="P11" s="141" t="s">
        <v>194</v>
      </c>
      <c r="Q11" s="139" t="s">
        <v>58</v>
      </c>
      <c r="R11" s="139" t="s">
        <v>46</v>
      </c>
    </row>
    <row r="12" spans="1:21" s="139" customFormat="1" ht="24.75" customHeight="1" x14ac:dyDescent="0.3">
      <c r="A12" s="139">
        <v>2</v>
      </c>
      <c r="B12" s="110" t="s">
        <v>12</v>
      </c>
      <c r="C12" s="120" t="s">
        <v>207</v>
      </c>
      <c r="D12" s="139" t="s">
        <v>208</v>
      </c>
      <c r="E12" s="139" t="s">
        <v>138</v>
      </c>
      <c r="F12" s="139" t="s">
        <v>209</v>
      </c>
      <c r="G12" s="139" t="s">
        <v>47</v>
      </c>
      <c r="H12" s="141" t="s">
        <v>57</v>
      </c>
      <c r="I12" s="141" t="s">
        <v>57</v>
      </c>
      <c r="J12" s="139" t="s">
        <v>45</v>
      </c>
      <c r="K12" s="141">
        <v>5</v>
      </c>
      <c r="L12" s="141" t="s">
        <v>211</v>
      </c>
      <c r="M12" s="141">
        <v>15</v>
      </c>
      <c r="N12" s="31">
        <f t="shared" si="0"/>
        <v>0.42857142857142855</v>
      </c>
      <c r="O12" s="31">
        <f t="shared" si="1"/>
        <v>0.75</v>
      </c>
      <c r="P12" s="141" t="s">
        <v>145</v>
      </c>
      <c r="Q12" s="139" t="s">
        <v>58</v>
      </c>
      <c r="R12" s="139" t="s">
        <v>46</v>
      </c>
    </row>
    <row r="13" spans="1:21" s="139" customFormat="1" ht="18.75" x14ac:dyDescent="0.3">
      <c r="A13" s="108">
        <v>3</v>
      </c>
      <c r="B13" s="110" t="s">
        <v>12</v>
      </c>
      <c r="C13" s="111" t="s">
        <v>124</v>
      </c>
      <c r="D13" s="111" t="s">
        <v>125</v>
      </c>
      <c r="E13" s="111" t="s">
        <v>95</v>
      </c>
      <c r="F13" s="112" t="s">
        <v>126</v>
      </c>
      <c r="G13" s="113" t="s">
        <v>47</v>
      </c>
      <c r="H13" s="113" t="s">
        <v>57</v>
      </c>
      <c r="I13" s="115" t="s">
        <v>129</v>
      </c>
      <c r="J13" s="114" t="s">
        <v>63</v>
      </c>
      <c r="K13" s="115" t="s">
        <v>121</v>
      </c>
      <c r="L13" s="116" t="s">
        <v>192</v>
      </c>
      <c r="M13" s="117">
        <v>12</v>
      </c>
      <c r="N13" s="118">
        <f>IF(M13="","",M13/$E$9)</f>
        <v>0.34285714285714286</v>
      </c>
      <c r="O13" s="118">
        <f>IF(M13="","",M13/$K$9)</f>
        <v>0.6</v>
      </c>
      <c r="P13" s="119" t="s">
        <v>146</v>
      </c>
      <c r="Q13" s="114" t="s">
        <v>116</v>
      </c>
      <c r="R13" s="120" t="s">
        <v>63</v>
      </c>
    </row>
    <row r="14" spans="1:21" s="139" customFormat="1" ht="25.5" customHeight="1" x14ac:dyDescent="0.3">
      <c r="A14" s="108">
        <v>4</v>
      </c>
      <c r="B14" s="110" t="s">
        <v>12</v>
      </c>
      <c r="C14" s="111" t="s">
        <v>190</v>
      </c>
      <c r="D14" s="139" t="s">
        <v>164</v>
      </c>
      <c r="E14" s="139" t="s">
        <v>88</v>
      </c>
      <c r="F14" s="112">
        <v>41844</v>
      </c>
      <c r="G14" s="113" t="s">
        <v>47</v>
      </c>
      <c r="H14" s="113" t="s">
        <v>57</v>
      </c>
      <c r="I14" s="115" t="s">
        <v>57</v>
      </c>
      <c r="J14" s="114" t="s">
        <v>63</v>
      </c>
      <c r="K14" s="115" t="s">
        <v>115</v>
      </c>
      <c r="L14" s="116" t="s">
        <v>191</v>
      </c>
      <c r="M14" s="117">
        <v>6</v>
      </c>
      <c r="N14" s="118">
        <f>IF(M14="","",M14/$E$9)</f>
        <v>0.17142857142857143</v>
      </c>
      <c r="O14" s="118">
        <f>IF(M14="","",M14/$K$9)</f>
        <v>0.3</v>
      </c>
      <c r="P14" s="119" t="str">
        <f>IF(M14="","",IF($K$9=M14,$L$9,IF(M14&gt;=$H$9,"призер","участник")))</f>
        <v>участник</v>
      </c>
      <c r="Q14" s="114" t="s">
        <v>116</v>
      </c>
      <c r="R14" s="120" t="s">
        <v>63</v>
      </c>
    </row>
    <row r="15" spans="1:21" s="139" customFormat="1" ht="18.75" x14ac:dyDescent="0.3">
      <c r="A15" s="108">
        <v>5</v>
      </c>
      <c r="B15" s="110" t="s">
        <v>12</v>
      </c>
      <c r="C15" s="111" t="s">
        <v>117</v>
      </c>
      <c r="D15" s="111" t="s">
        <v>118</v>
      </c>
      <c r="E15" s="111" t="s">
        <v>119</v>
      </c>
      <c r="F15" s="112" t="s">
        <v>120</v>
      </c>
      <c r="G15" s="113" t="s">
        <v>47</v>
      </c>
      <c r="H15" s="113" t="s">
        <v>57</v>
      </c>
      <c r="I15" s="115" t="s">
        <v>57</v>
      </c>
      <c r="J15" s="114" t="s">
        <v>63</v>
      </c>
      <c r="K15" s="115" t="s">
        <v>115</v>
      </c>
      <c r="L15" s="116" t="s">
        <v>193</v>
      </c>
      <c r="M15" s="117">
        <v>5</v>
      </c>
      <c r="N15" s="118">
        <f>IF(M15="","",M15/$E$9)</f>
        <v>0.14285714285714285</v>
      </c>
      <c r="O15" s="118">
        <f>IF(M15="","",M15/$K$9)</f>
        <v>0.25</v>
      </c>
      <c r="P15" s="119" t="s">
        <v>146</v>
      </c>
      <c r="Q15" s="114" t="s">
        <v>116</v>
      </c>
      <c r="R15" s="120" t="s">
        <v>63</v>
      </c>
    </row>
    <row r="16" spans="1:21" s="85" customFormat="1" ht="18.75" x14ac:dyDescent="0.3">
      <c r="C16" s="121"/>
    </row>
    <row r="17" spans="2:4" s="85" customFormat="1" ht="18.75" x14ac:dyDescent="0.3">
      <c r="B17" s="85" t="s">
        <v>23</v>
      </c>
      <c r="C17" s="85" t="s">
        <v>150</v>
      </c>
      <c r="D17" s="85" t="s">
        <v>152</v>
      </c>
    </row>
    <row r="18" spans="2:4" s="85" customFormat="1" ht="18.75" x14ac:dyDescent="0.3">
      <c r="C18" s="85" t="s">
        <v>149</v>
      </c>
      <c r="D18" s="85" t="s">
        <v>153</v>
      </c>
    </row>
    <row r="19" spans="2:4" s="85" customFormat="1" ht="18.75" x14ac:dyDescent="0.3">
      <c r="D19" s="85" t="s">
        <v>147</v>
      </c>
    </row>
    <row r="20" spans="2:4" s="85" customFormat="1" ht="18.75" x14ac:dyDescent="0.3">
      <c r="D20" s="85" t="s">
        <v>148</v>
      </c>
    </row>
    <row r="21" spans="2:4" x14ac:dyDescent="0.25">
      <c r="D21" s="10" t="s">
        <v>151</v>
      </c>
    </row>
  </sheetData>
  <protectedRanges>
    <protectedRange sqref="N13" name="Диапазон1_3_1"/>
    <protectedRange sqref="O13" name="Диапазон1_1_1_1"/>
    <protectedRange sqref="P11:P13" name="Диапазон1_2_1_1_1"/>
    <protectedRange sqref="N11:N12" name="Диапазон1_3_1_2"/>
    <protectedRange sqref="O11:O12" name="Диапазон1_1_1_1_2"/>
  </protectedRanges>
  <autoFilter ref="A10:R10">
    <sortState ref="A11:R1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4" priority="3" stopIfTrue="1">
      <formula>ISBLANK(C4)</formula>
    </cfRule>
  </conditionalFormatting>
  <conditionalFormatting sqref="C8">
    <cfRule type="expression" dxfId="23" priority="2" stopIfTrue="1">
      <formula>ISBLANK(C8)</formula>
    </cfRule>
  </conditionalFormatting>
  <conditionalFormatting sqref="E9">
    <cfRule type="expression" dxfId="22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opLeftCell="G8" zoomScaleNormal="100" workbookViewId="0">
      <selection activeCell="U9" sqref="U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175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v>5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34"/>
      <c r="C4" s="134" t="s">
        <v>173</v>
      </c>
      <c r="E4" s="16" t="s">
        <v>21</v>
      </c>
      <c r="F4" s="17"/>
      <c r="Q4" s="18" t="s">
        <v>33</v>
      </c>
      <c r="R4" s="19">
        <v>1</v>
      </c>
    </row>
    <row r="5" spans="1:21" x14ac:dyDescent="0.25">
      <c r="A5" s="48" t="s">
        <v>37</v>
      </c>
      <c r="B5" s="134"/>
      <c r="C5" s="134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8" t="s">
        <v>1</v>
      </c>
      <c r="B6" s="134"/>
      <c r="C6" s="134" t="s">
        <v>41</v>
      </c>
      <c r="E6" s="17"/>
      <c r="F6" s="17"/>
      <c r="Q6" s="18" t="s">
        <v>35</v>
      </c>
      <c r="R6" s="13">
        <v>3</v>
      </c>
    </row>
    <row r="7" spans="1:21" x14ac:dyDescent="0.25">
      <c r="A7" s="48" t="s">
        <v>5</v>
      </c>
      <c r="B7" s="134"/>
      <c r="C7" s="134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34"/>
      <c r="C8" s="135">
        <v>45936</v>
      </c>
      <c r="F8" s="17"/>
      <c r="Q8" s="22" t="s">
        <v>31</v>
      </c>
      <c r="R8" s="21">
        <f>(R4+R5)/R2</f>
        <v>0.4</v>
      </c>
    </row>
    <row r="9" spans="1:21" x14ac:dyDescent="0.25">
      <c r="C9" s="124" t="s">
        <v>24</v>
      </c>
      <c r="D9" s="124"/>
      <c r="E9" s="14">
        <v>35</v>
      </c>
      <c r="G9" s="18" t="s">
        <v>44</v>
      </c>
      <c r="H9" s="54">
        <f>E9/2</f>
        <v>17.5</v>
      </c>
      <c r="J9" s="23" t="s">
        <v>13</v>
      </c>
      <c r="K9" s="24">
        <f>MAX(M11:M13)</f>
        <v>30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63" t="s">
        <v>52</v>
      </c>
      <c r="D11" s="63" t="s">
        <v>53</v>
      </c>
      <c r="E11" s="63" t="s">
        <v>59</v>
      </c>
      <c r="F11" s="72" t="s">
        <v>61</v>
      </c>
      <c r="G11" s="65" t="s">
        <v>47</v>
      </c>
      <c r="H11" s="65" t="s">
        <v>57</v>
      </c>
      <c r="I11" s="73" t="s">
        <v>57</v>
      </c>
      <c r="J11" s="73" t="s">
        <v>45</v>
      </c>
      <c r="K11" s="74">
        <v>6</v>
      </c>
      <c r="L11" s="75" t="s">
        <v>214</v>
      </c>
      <c r="M11" s="76">
        <v>30</v>
      </c>
      <c r="N11" s="31">
        <f>IF(M11="","",M11/$E$9)</f>
        <v>0.8571428571428571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73" t="s">
        <v>212</v>
      </c>
      <c r="R11" s="78" t="s">
        <v>46</v>
      </c>
    </row>
    <row r="12" spans="1:21" s="32" customFormat="1" ht="12.95" customHeight="1" x14ac:dyDescent="0.2">
      <c r="A12" s="28">
        <v>1</v>
      </c>
      <c r="B12" s="50" t="s">
        <v>12</v>
      </c>
      <c r="C12" s="129" t="s">
        <v>162</v>
      </c>
      <c r="D12" s="129" t="s">
        <v>163</v>
      </c>
      <c r="E12" s="129" t="s">
        <v>49</v>
      </c>
      <c r="F12" s="136">
        <v>41335</v>
      </c>
      <c r="G12" s="131" t="s">
        <v>47</v>
      </c>
      <c r="H12" s="131" t="s">
        <v>57</v>
      </c>
      <c r="I12" s="137" t="s">
        <v>57</v>
      </c>
      <c r="J12" s="137" t="s">
        <v>63</v>
      </c>
      <c r="K12" s="138" t="s">
        <v>176</v>
      </c>
      <c r="L12" s="131" t="s">
        <v>180</v>
      </c>
      <c r="M12" s="133">
        <v>20</v>
      </c>
      <c r="N12" s="77">
        <f>IF(M12="", "", M12/$E$9)</f>
        <v>0.5714285714285714</v>
      </c>
      <c r="O12" s="77">
        <f>IF(M12="", "", M12/$K$9)</f>
        <v>0.66666666666666663</v>
      </c>
      <c r="P12" s="41" t="s">
        <v>145</v>
      </c>
      <c r="Q12" s="132" t="s">
        <v>157</v>
      </c>
      <c r="R12" s="132" t="s">
        <v>158</v>
      </c>
    </row>
    <row r="13" spans="1:21" x14ac:dyDescent="0.25">
      <c r="A13" s="28">
        <v>3</v>
      </c>
      <c r="B13" s="50" t="s">
        <v>12</v>
      </c>
      <c r="C13" s="63" t="s">
        <v>54</v>
      </c>
      <c r="D13" s="63" t="s">
        <v>55</v>
      </c>
      <c r="E13" s="63" t="s">
        <v>60</v>
      </c>
      <c r="F13" s="146" t="s">
        <v>62</v>
      </c>
      <c r="G13" s="65" t="s">
        <v>47</v>
      </c>
      <c r="H13" s="65" t="s">
        <v>57</v>
      </c>
      <c r="I13" s="149" t="s">
        <v>57</v>
      </c>
      <c r="J13" s="149" t="s">
        <v>45</v>
      </c>
      <c r="K13" s="151">
        <v>6</v>
      </c>
      <c r="L13" s="75" t="s">
        <v>213</v>
      </c>
      <c r="M13" s="76">
        <v>7</v>
      </c>
      <c r="N13" s="31">
        <f>IF(M13="","",M13/$E$9)</f>
        <v>0.2</v>
      </c>
      <c r="O13" s="31">
        <f>IF(M13="","",M13/$K$9)</f>
        <v>0.23333333333333334</v>
      </c>
      <c r="P13" s="41" t="str">
        <f>IF(M13="","",IF($K$9=M13,$L$9,IF(M13&gt;=$H$9,"призер","участник")))</f>
        <v>участник</v>
      </c>
      <c r="Q13" s="73" t="s">
        <v>212</v>
      </c>
      <c r="R13" s="78" t="s">
        <v>46</v>
      </c>
    </row>
    <row r="14" spans="1:21" s="32" customFormat="1" ht="12.95" customHeight="1" x14ac:dyDescent="0.2">
      <c r="A14" s="28">
        <v>2</v>
      </c>
      <c r="B14" s="50" t="s">
        <v>12</v>
      </c>
      <c r="C14" s="144" t="s">
        <v>159</v>
      </c>
      <c r="D14" s="144" t="s">
        <v>160</v>
      </c>
      <c r="E14" s="144" t="s">
        <v>161</v>
      </c>
      <c r="F14" s="145">
        <v>41533</v>
      </c>
      <c r="G14" s="147" t="s">
        <v>47</v>
      </c>
      <c r="H14" s="147" t="s">
        <v>57</v>
      </c>
      <c r="I14" s="148" t="s">
        <v>57</v>
      </c>
      <c r="J14" s="148" t="s">
        <v>63</v>
      </c>
      <c r="K14" s="150" t="s">
        <v>176</v>
      </c>
      <c r="L14" s="147" t="s">
        <v>177</v>
      </c>
      <c r="M14" s="150">
        <v>6</v>
      </c>
      <c r="N14" s="77">
        <f>IF(M14="", "", M14/$E$9)</f>
        <v>0.17142857142857143</v>
      </c>
      <c r="O14" s="77">
        <f>IF(M14="", "", M14/$K$9)</f>
        <v>0.2</v>
      </c>
      <c r="P14" s="41" t="str">
        <f>IF(M14="", "", IF($K$9=M14, $L$9, IF(M14&gt;=$H$9, "призер", "участник")))</f>
        <v>участник</v>
      </c>
      <c r="Q14" s="148" t="s">
        <v>157</v>
      </c>
      <c r="R14" s="148" t="s">
        <v>158</v>
      </c>
    </row>
    <row r="15" spans="1:21" x14ac:dyDescent="0.25">
      <c r="A15" s="28">
        <v>3</v>
      </c>
      <c r="B15" s="50" t="s">
        <v>12</v>
      </c>
      <c r="C15" s="144" t="s">
        <v>155</v>
      </c>
      <c r="D15" s="144" t="s">
        <v>55</v>
      </c>
      <c r="E15" s="144" t="s">
        <v>48</v>
      </c>
      <c r="F15" s="145">
        <v>41505</v>
      </c>
      <c r="G15" s="147" t="s">
        <v>47</v>
      </c>
      <c r="H15" s="147" t="s">
        <v>57</v>
      </c>
      <c r="I15" s="148" t="s">
        <v>57</v>
      </c>
      <c r="J15" s="148" t="s">
        <v>63</v>
      </c>
      <c r="K15" s="150" t="s">
        <v>178</v>
      </c>
      <c r="L15" s="147" t="s">
        <v>179</v>
      </c>
      <c r="M15" s="150">
        <v>2</v>
      </c>
      <c r="N15" s="31">
        <f>IF(M15="","",M15/$E$9)</f>
        <v>5.7142857142857141E-2</v>
      </c>
      <c r="O15" s="31">
        <f>IF(M15="","",M15/$K$9)</f>
        <v>6.6666666666666666E-2</v>
      </c>
      <c r="P15" s="41" t="str">
        <f>IF(M15="","",IF($K$9=M15,$L$9,IF(M15&gt;=$H$9,"призер","участник")))</f>
        <v>участник</v>
      </c>
      <c r="Q15" s="148" t="s">
        <v>157</v>
      </c>
      <c r="R15" s="148" t="s">
        <v>158</v>
      </c>
    </row>
    <row r="17" spans="2:4" ht="15.75" x14ac:dyDescent="0.25">
      <c r="B17" s="33" t="s">
        <v>23</v>
      </c>
      <c r="C17" s="62" t="s">
        <v>150</v>
      </c>
      <c r="D17" s="10" t="s">
        <v>152</v>
      </c>
    </row>
    <row r="18" spans="2:4" ht="15.75" x14ac:dyDescent="0.25">
      <c r="C18" s="62" t="s">
        <v>149</v>
      </c>
      <c r="D18" s="10" t="s">
        <v>153</v>
      </c>
    </row>
    <row r="19" spans="2:4" x14ac:dyDescent="0.25">
      <c r="D19" s="10" t="s">
        <v>147</v>
      </c>
    </row>
    <row r="20" spans="2:4" x14ac:dyDescent="0.25">
      <c r="D20" s="10" t="s">
        <v>148</v>
      </c>
    </row>
    <row r="21" spans="2:4" x14ac:dyDescent="0.25">
      <c r="D21" s="10" t="s">
        <v>151</v>
      </c>
    </row>
  </sheetData>
  <protectedRanges>
    <protectedRange sqref="N11:N13" name="Диапазон1_3_1"/>
    <protectedRange sqref="O11:O13" name="Диапазон1_1_1_1"/>
    <protectedRange sqref="P11:P13" name="Диапазон1_2_1_1_1"/>
    <protectedRange sqref="N14:N15" name="Диапазон1_3_1_2"/>
    <protectedRange sqref="O14:O15" name="Диапазон1_1_1_1_2"/>
    <protectedRange sqref="P14:P15" name="Диапазон1_2_1_1_1_2"/>
  </protectedRanges>
  <autoFilter ref="A10:R10">
    <sortState ref="A11:R15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19" priority="4" stopIfTrue="1">
      <formula>ISBLANK(E9)</formula>
    </cfRule>
  </conditionalFormatting>
  <conditionalFormatting sqref="C4">
    <cfRule type="expression" dxfId="18" priority="3" stopIfTrue="1">
      <formula>ISBLANK(C4)</formula>
    </cfRule>
  </conditionalFormatting>
  <conditionalFormatting sqref="C5">
    <cfRule type="expression" dxfId="17" priority="2" stopIfTrue="1">
      <formula>ISBLANK(C5)</formula>
    </cfRule>
  </conditionalFormatting>
  <conditionalFormatting sqref="C8">
    <cfRule type="expression" dxfId="16" priority="1" stopIfTrue="1">
      <formula>ISBLANK(C8)</formula>
    </cfRule>
  </conditionalFormatting>
  <dataValidations count="1">
    <dataValidation allowBlank="1" showInputMessage="1" showErrorMessage="1" sqref="A4:A8 E9 F4:F8 E6:E7 C4:C8 B10:F10 C11:F11 C14:F14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J10" zoomScaleNormal="100" workbookViewId="0">
      <selection activeCell="E22" sqref="E2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184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v>10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51</v>
      </c>
      <c r="E4" s="16" t="s">
        <v>21</v>
      </c>
      <c r="F4" s="17"/>
      <c r="Q4" s="18" t="s">
        <v>33</v>
      </c>
      <c r="R4" s="19">
        <f>COUNTIF(P11:P11,"победитель")</f>
        <v>1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v>7</v>
      </c>
    </row>
    <row r="7" spans="1:21" x14ac:dyDescent="0.25">
      <c r="A7" s="48" t="s">
        <v>5</v>
      </c>
      <c r="B7" s="15"/>
      <c r="C7" s="48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50</v>
      </c>
      <c r="F8" s="17"/>
      <c r="Q8" s="22" t="s">
        <v>31</v>
      </c>
      <c r="R8" s="21">
        <f>(R4+R5)/R2</f>
        <v>0.3</v>
      </c>
    </row>
    <row r="9" spans="1:21" x14ac:dyDescent="0.25">
      <c r="C9" s="124" t="s">
        <v>24</v>
      </c>
      <c r="D9" s="124"/>
      <c r="E9" s="14">
        <v>40</v>
      </c>
      <c r="G9" s="18" t="s">
        <v>44</v>
      </c>
      <c r="H9" s="54">
        <v>20</v>
      </c>
      <c r="J9" s="23" t="s">
        <v>13</v>
      </c>
      <c r="K9" s="24">
        <v>26</v>
      </c>
      <c r="L9" s="25" t="str">
        <f>IF(K9*100/E9&gt;=50,"победитель","участник")</f>
        <v>победитель</v>
      </c>
      <c r="P9" s="26">
        <f>R8-45%</f>
        <v>-0.15000000000000002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1</v>
      </c>
      <c r="B11" s="50" t="s">
        <v>12</v>
      </c>
      <c r="C11" s="58" t="s">
        <v>68</v>
      </c>
      <c r="D11" s="58" t="s">
        <v>69</v>
      </c>
      <c r="E11" s="58" t="s">
        <v>70</v>
      </c>
      <c r="F11" s="60" t="s">
        <v>76</v>
      </c>
      <c r="G11" s="36" t="s">
        <v>47</v>
      </c>
      <c r="H11" s="36" t="s">
        <v>57</v>
      </c>
      <c r="I11" s="36" t="s">
        <v>57</v>
      </c>
      <c r="J11" s="37" t="s">
        <v>63</v>
      </c>
      <c r="K11" s="38" t="s">
        <v>71</v>
      </c>
      <c r="L11" s="39" t="s">
        <v>181</v>
      </c>
      <c r="M11" s="40">
        <v>26</v>
      </c>
      <c r="N11" s="31">
        <f>IF(M11="","",M11/$E$9)</f>
        <v>0.65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64</v>
      </c>
      <c r="R11" s="43" t="s">
        <v>63</v>
      </c>
    </row>
    <row r="12" spans="1:21" x14ac:dyDescent="0.25">
      <c r="A12" s="28">
        <v>2</v>
      </c>
      <c r="B12" s="50" t="s">
        <v>12</v>
      </c>
      <c r="C12" s="34" t="s">
        <v>73</v>
      </c>
      <c r="D12" s="34" t="s">
        <v>74</v>
      </c>
      <c r="E12" s="34" t="s">
        <v>75</v>
      </c>
      <c r="F12" s="56" t="s">
        <v>113</v>
      </c>
      <c r="G12" s="36" t="s">
        <v>47</v>
      </c>
      <c r="H12" s="36" t="s">
        <v>57</v>
      </c>
      <c r="I12" s="36" t="s">
        <v>57</v>
      </c>
      <c r="J12" s="37" t="s">
        <v>63</v>
      </c>
      <c r="K12" s="38" t="s">
        <v>71</v>
      </c>
      <c r="L12" s="39" t="s">
        <v>182</v>
      </c>
      <c r="M12" s="40">
        <v>21</v>
      </c>
      <c r="N12" s="31">
        <f>IF(M12="","",M12/$E$9)</f>
        <v>0.52500000000000002</v>
      </c>
      <c r="O12" s="31">
        <f>IF(M12="","",M12/$K$9)</f>
        <v>0.80769230769230771</v>
      </c>
      <c r="P12" s="41" t="s">
        <v>145</v>
      </c>
      <c r="Q12" s="37" t="s">
        <v>64</v>
      </c>
      <c r="R12" s="43" t="s">
        <v>63</v>
      </c>
    </row>
    <row r="13" spans="1:21" x14ac:dyDescent="0.25">
      <c r="A13" s="28">
        <v>3</v>
      </c>
      <c r="B13" s="50" t="s">
        <v>12</v>
      </c>
      <c r="C13" s="34" t="s">
        <v>85</v>
      </c>
      <c r="D13" s="34" t="s">
        <v>86</v>
      </c>
      <c r="E13" s="34" t="s">
        <v>48</v>
      </c>
      <c r="F13" s="56" t="s">
        <v>87</v>
      </c>
      <c r="G13" s="36" t="s">
        <v>47</v>
      </c>
      <c r="H13" s="36" t="s">
        <v>57</v>
      </c>
      <c r="I13" s="38" t="s">
        <v>57</v>
      </c>
      <c r="J13" s="37" t="s">
        <v>45</v>
      </c>
      <c r="K13" s="38">
        <v>7</v>
      </c>
      <c r="L13" s="39" t="s">
        <v>215</v>
      </c>
      <c r="M13" s="40">
        <v>20</v>
      </c>
      <c r="N13" s="31">
        <f>IF(M13="","",M13/$E$9)</f>
        <v>0.5</v>
      </c>
      <c r="O13" s="31">
        <f>IF(M13="","",M13/$K$9)</f>
        <v>0.76923076923076927</v>
      </c>
      <c r="P13" s="41" t="str">
        <f>IF(M13="","",IF($K$9=M13,$L$9,IF(M13&gt;=$H$9,"призер","участник")))</f>
        <v>призер</v>
      </c>
      <c r="Q13" s="37" t="s">
        <v>58</v>
      </c>
      <c r="R13" s="43" t="s">
        <v>46</v>
      </c>
    </row>
    <row r="14" spans="1:21" x14ac:dyDescent="0.25">
      <c r="A14" s="28">
        <v>4</v>
      </c>
      <c r="B14" s="50" t="s">
        <v>12</v>
      </c>
      <c r="C14" s="34" t="s">
        <v>89</v>
      </c>
      <c r="D14" s="34" t="s">
        <v>90</v>
      </c>
      <c r="E14" s="34" t="s">
        <v>48</v>
      </c>
      <c r="F14" s="56" t="s">
        <v>91</v>
      </c>
      <c r="G14" s="36" t="s">
        <v>47</v>
      </c>
      <c r="H14" s="36" t="s">
        <v>57</v>
      </c>
      <c r="I14" s="38" t="s">
        <v>57</v>
      </c>
      <c r="J14" s="37" t="s">
        <v>45</v>
      </c>
      <c r="K14" s="38">
        <v>7</v>
      </c>
      <c r="L14" s="39" t="s">
        <v>216</v>
      </c>
      <c r="M14" s="40">
        <v>16</v>
      </c>
      <c r="N14" s="31">
        <f>IF(M14="","",M14/$E$9)</f>
        <v>0.4</v>
      </c>
      <c r="O14" s="31">
        <f>IF(M14="","",M14/$K$9)</f>
        <v>0.61538461538461542</v>
      </c>
      <c r="P14" s="41" t="str">
        <f>IF(M14="","",IF($K$9=M14,$L$9,IF(M14&gt;=$H$9,"призер","участник")))</f>
        <v>участник</v>
      </c>
      <c r="Q14" s="37" t="s">
        <v>58</v>
      </c>
      <c r="R14" s="43" t="s">
        <v>46</v>
      </c>
    </row>
    <row r="15" spans="1:21" x14ac:dyDescent="0.25">
      <c r="A15" s="28">
        <v>5</v>
      </c>
      <c r="B15" s="50" t="s">
        <v>12</v>
      </c>
      <c r="C15" s="34" t="s">
        <v>100</v>
      </c>
      <c r="D15" s="34" t="s">
        <v>101</v>
      </c>
      <c r="E15" s="34" t="s">
        <v>102</v>
      </c>
      <c r="F15" s="61" t="s">
        <v>103</v>
      </c>
      <c r="G15" s="36" t="s">
        <v>47</v>
      </c>
      <c r="H15" s="36" t="s">
        <v>57</v>
      </c>
      <c r="I15" s="45" t="s">
        <v>57</v>
      </c>
      <c r="J15" s="44" t="s">
        <v>45</v>
      </c>
      <c r="K15" s="45">
        <v>7</v>
      </c>
      <c r="L15" s="39" t="s">
        <v>221</v>
      </c>
      <c r="M15" s="40">
        <v>9</v>
      </c>
      <c r="N15" s="31">
        <f>IF(M15="","",M15/$E$9)</f>
        <v>0.22500000000000001</v>
      </c>
      <c r="O15" s="31">
        <f>IF(M15="","",M15/$K$9)</f>
        <v>0.34615384615384615</v>
      </c>
      <c r="P15" s="41" t="str">
        <f>IF(M15="","",IF($K$9=M15,$L$9,IF(M15&gt;=$H$9,"призер","участник")))</f>
        <v>участник</v>
      </c>
      <c r="Q15" s="37" t="s">
        <v>58</v>
      </c>
      <c r="R15" s="43" t="s">
        <v>46</v>
      </c>
    </row>
    <row r="16" spans="1:21" x14ac:dyDescent="0.25">
      <c r="A16" s="28">
        <v>6</v>
      </c>
      <c r="B16" s="50" t="s">
        <v>12</v>
      </c>
      <c r="C16" s="34" t="s">
        <v>104</v>
      </c>
      <c r="D16" s="34" t="s">
        <v>105</v>
      </c>
      <c r="E16" s="34" t="s">
        <v>106</v>
      </c>
      <c r="F16" s="56" t="s">
        <v>107</v>
      </c>
      <c r="G16" s="36" t="s">
        <v>47</v>
      </c>
      <c r="H16" s="36" t="s">
        <v>57</v>
      </c>
      <c r="I16" s="38" t="s">
        <v>57</v>
      </c>
      <c r="J16" s="37" t="s">
        <v>45</v>
      </c>
      <c r="K16" s="38">
        <v>7</v>
      </c>
      <c r="L16" s="39" t="s">
        <v>217</v>
      </c>
      <c r="M16" s="40">
        <v>8</v>
      </c>
      <c r="N16" s="31">
        <f>IF(M16="","",M16/$E$9)</f>
        <v>0.2</v>
      </c>
      <c r="O16" s="31">
        <f>IF(M16="","",M16/$K$9)</f>
        <v>0.30769230769230771</v>
      </c>
      <c r="P16" s="41" t="str">
        <f>IF(M16="","",IF($K$9=M16,$L$9,IF(M16&gt;=$H$9,"призер","участник")))</f>
        <v>участник</v>
      </c>
      <c r="Q16" s="37" t="s">
        <v>58</v>
      </c>
      <c r="R16" s="43" t="s">
        <v>46</v>
      </c>
    </row>
    <row r="17" spans="1:18" x14ac:dyDescent="0.25">
      <c r="A17" s="28">
        <v>7</v>
      </c>
      <c r="B17" s="50" t="s">
        <v>12</v>
      </c>
      <c r="C17" s="58" t="s">
        <v>65</v>
      </c>
      <c r="D17" s="58" t="s">
        <v>66</v>
      </c>
      <c r="E17" s="58" t="s">
        <v>67</v>
      </c>
      <c r="F17" s="59" t="s">
        <v>114</v>
      </c>
      <c r="G17" s="36" t="s">
        <v>47</v>
      </c>
      <c r="H17" s="36" t="s">
        <v>57</v>
      </c>
      <c r="I17" s="36" t="s">
        <v>57</v>
      </c>
      <c r="J17" s="37" t="s">
        <v>63</v>
      </c>
      <c r="K17" s="38" t="s">
        <v>71</v>
      </c>
      <c r="L17" s="39" t="s">
        <v>183</v>
      </c>
      <c r="M17" s="40">
        <v>6</v>
      </c>
      <c r="N17" s="31">
        <f>IF(M17="","",M17/$E$9)</f>
        <v>0.15</v>
      </c>
      <c r="O17" s="31">
        <f>IF(M17="","",M17/$K$9)</f>
        <v>0.23076923076923078</v>
      </c>
      <c r="P17" s="41" t="str">
        <f>IF(M17="","",IF($K$9=M17,$L$9,IF(M17&gt;=$H$9,"призер","участник")))</f>
        <v>участник</v>
      </c>
      <c r="Q17" s="37" t="s">
        <v>64</v>
      </c>
      <c r="R17" s="43" t="s">
        <v>63</v>
      </c>
    </row>
    <row r="18" spans="1:18" x14ac:dyDescent="0.25">
      <c r="A18" s="28">
        <v>8</v>
      </c>
      <c r="B18" s="50" t="s">
        <v>12</v>
      </c>
      <c r="C18" s="34" t="s">
        <v>92</v>
      </c>
      <c r="D18" s="34" t="s">
        <v>90</v>
      </c>
      <c r="E18" s="34" t="s">
        <v>93</v>
      </c>
      <c r="F18" s="56" t="s">
        <v>94</v>
      </c>
      <c r="G18" s="36" t="s">
        <v>47</v>
      </c>
      <c r="H18" s="36" t="s">
        <v>57</v>
      </c>
      <c r="I18" s="38" t="s">
        <v>57</v>
      </c>
      <c r="J18" s="37" t="s">
        <v>45</v>
      </c>
      <c r="K18" s="38">
        <v>7</v>
      </c>
      <c r="L18" s="39" t="s">
        <v>218</v>
      </c>
      <c r="M18" s="40">
        <v>2</v>
      </c>
      <c r="N18" s="31">
        <f>IF(M18="","",M18/$E$9)</f>
        <v>0.05</v>
      </c>
      <c r="O18" s="31">
        <f>IF(M18="","",M18/$K$9)</f>
        <v>7.6923076923076927E-2</v>
      </c>
      <c r="P18" s="41" t="str">
        <f>IF(M18="","",IF($K$9=M18,$L$9,IF(M18&gt;=$H$9,"призер","участник")))</f>
        <v>участник</v>
      </c>
      <c r="Q18" s="37" t="s">
        <v>58</v>
      </c>
      <c r="R18" s="43" t="s">
        <v>46</v>
      </c>
    </row>
    <row r="19" spans="1:18" x14ac:dyDescent="0.25">
      <c r="A19" s="28">
        <v>9</v>
      </c>
      <c r="B19" s="50" t="s">
        <v>12</v>
      </c>
      <c r="C19" s="34" t="s">
        <v>96</v>
      </c>
      <c r="D19" s="34" t="s">
        <v>97</v>
      </c>
      <c r="E19" s="34" t="s">
        <v>98</v>
      </c>
      <c r="F19" s="56" t="s">
        <v>99</v>
      </c>
      <c r="G19" s="36" t="s">
        <v>47</v>
      </c>
      <c r="H19" s="36" t="s">
        <v>57</v>
      </c>
      <c r="I19" s="38" t="s">
        <v>57</v>
      </c>
      <c r="J19" s="37" t="s">
        <v>45</v>
      </c>
      <c r="K19" s="38">
        <v>7</v>
      </c>
      <c r="L19" s="39" t="s">
        <v>219</v>
      </c>
      <c r="M19" s="40">
        <v>2</v>
      </c>
      <c r="N19" s="31">
        <f>IF(M19="","",M19/$E$9)</f>
        <v>0.05</v>
      </c>
      <c r="O19" s="31">
        <f>IF(M19="","",M19/$K$9)</f>
        <v>7.6923076923076927E-2</v>
      </c>
      <c r="P19" s="41" t="str">
        <f>IF(M19="","",IF($K$9=M19,$L$9,IF(M19&gt;=$H$9,"призер","участник")))</f>
        <v>участник</v>
      </c>
      <c r="Q19" s="37" t="s">
        <v>58</v>
      </c>
      <c r="R19" s="43" t="s">
        <v>46</v>
      </c>
    </row>
    <row r="20" spans="1:18" x14ac:dyDescent="0.25">
      <c r="A20" s="28">
        <v>10</v>
      </c>
      <c r="B20" s="50" t="s">
        <v>12</v>
      </c>
      <c r="C20" s="34" t="s">
        <v>109</v>
      </c>
      <c r="D20" s="34" t="s">
        <v>110</v>
      </c>
      <c r="E20" s="34" t="s">
        <v>111</v>
      </c>
      <c r="F20" s="56" t="s">
        <v>112</v>
      </c>
      <c r="G20" s="36" t="s">
        <v>47</v>
      </c>
      <c r="H20" s="36" t="s">
        <v>57</v>
      </c>
      <c r="I20" s="38" t="s">
        <v>57</v>
      </c>
      <c r="J20" s="37" t="s">
        <v>45</v>
      </c>
      <c r="K20" s="38">
        <v>7</v>
      </c>
      <c r="L20" s="39" t="s">
        <v>220</v>
      </c>
      <c r="M20" s="40">
        <v>2</v>
      </c>
      <c r="N20" s="31">
        <f>IF(M20="","",M20/$E$9)</f>
        <v>0.05</v>
      </c>
      <c r="O20" s="31">
        <f>IF(M20="","",M20/$K$9)</f>
        <v>7.6923076923076927E-2</v>
      </c>
      <c r="P20" s="41" t="str">
        <f>IF(M20="","",IF($K$9=M20,$L$9,IF(M20&gt;=$H$9,"призер","участник")))</f>
        <v>участник</v>
      </c>
      <c r="Q20" s="37" t="s">
        <v>58</v>
      </c>
      <c r="R20" s="43" t="s">
        <v>46</v>
      </c>
    </row>
    <row r="22" spans="1:18" ht="15.75" x14ac:dyDescent="0.25">
      <c r="B22" s="33" t="s">
        <v>23</v>
      </c>
      <c r="C22" s="62" t="s">
        <v>150</v>
      </c>
      <c r="D22" s="10" t="s">
        <v>152</v>
      </c>
    </row>
    <row r="23" spans="1:18" ht="15.75" x14ac:dyDescent="0.25">
      <c r="C23" s="62" t="s">
        <v>149</v>
      </c>
      <c r="D23" s="10" t="s">
        <v>153</v>
      </c>
    </row>
    <row r="24" spans="1:18" x14ac:dyDescent="0.25">
      <c r="D24" s="10" t="s">
        <v>147</v>
      </c>
    </row>
    <row r="25" spans="1:18" x14ac:dyDescent="0.25">
      <c r="D25" s="10" t="s">
        <v>148</v>
      </c>
    </row>
    <row r="26" spans="1:18" x14ac:dyDescent="0.25">
      <c r="D26" s="10" t="s">
        <v>151</v>
      </c>
    </row>
  </sheetData>
  <protectedRanges>
    <protectedRange sqref="N11:N12" name="Диапазон1_3_1_3"/>
    <protectedRange sqref="O11:O12" name="Диапазон1_1_1_1_3"/>
    <protectedRange sqref="P11:P12" name="Диапазон1_2_1_1_1_3"/>
    <protectedRange sqref="N13" name="Диапазон1_3_1_1_3"/>
    <protectedRange sqref="O13" name="Диапазон1_1_1_1_1_3"/>
    <protectedRange sqref="P13" name="Диапазон1_2_1_1_1_1_3"/>
    <protectedRange sqref="N14:N20" name="Диапазон1_3_1"/>
    <protectedRange sqref="O14:O20" name="Диапазон1_1_1_1"/>
    <protectedRange sqref="P14:P20" name="Диапазон1_2_1_1_1"/>
  </protectedRanges>
  <autoFilter ref="A10:R10">
    <sortState ref="A11:R2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5" priority="3" stopIfTrue="1">
      <formula>ISBLANK(C4)</formula>
    </cfRule>
  </conditionalFormatting>
  <conditionalFormatting sqref="C8">
    <cfRule type="expression" dxfId="14" priority="2" stopIfTrue="1">
      <formula>ISBLANK(C8)</formula>
    </cfRule>
  </conditionalFormatting>
  <conditionalFormatting sqref="E9">
    <cfRule type="expression" dxfId="1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opLeftCell="J1" zoomScaleNormal="100" workbookViewId="0">
      <selection activeCell="U8" sqref="U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174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COUNTA(M11:M12)</f>
        <v>2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173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0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8" t="s">
        <v>5</v>
      </c>
      <c r="B7" s="15"/>
      <c r="C7" s="48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>
        <v>45936</v>
      </c>
      <c r="F8" s="17"/>
      <c r="Q8" s="22" t="s">
        <v>31</v>
      </c>
      <c r="R8" s="21">
        <f>(R4+R5)/R2</f>
        <v>0</v>
      </c>
    </row>
    <row r="9" spans="1:21" x14ac:dyDescent="0.25">
      <c r="C9" s="124" t="s">
        <v>24</v>
      </c>
      <c r="D9" s="124"/>
      <c r="E9" s="14">
        <v>40</v>
      </c>
      <c r="G9" s="18" t="s">
        <v>44</v>
      </c>
      <c r="H9" s="55">
        <f>E9/2</f>
        <v>20</v>
      </c>
      <c r="J9" s="23" t="s">
        <v>13</v>
      </c>
      <c r="K9" s="24">
        <f>MAX(M11:M12)</f>
        <v>6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129" t="s">
        <v>167</v>
      </c>
      <c r="D11" s="129" t="s">
        <v>168</v>
      </c>
      <c r="E11" s="129" t="s">
        <v>169</v>
      </c>
      <c r="F11" s="130">
        <v>40748</v>
      </c>
      <c r="G11" s="131" t="s">
        <v>47</v>
      </c>
      <c r="H11" s="131" t="s">
        <v>57</v>
      </c>
      <c r="I11" s="132" t="s">
        <v>57</v>
      </c>
      <c r="J11" s="132" t="s">
        <v>63</v>
      </c>
      <c r="K11" s="133" t="s">
        <v>170</v>
      </c>
      <c r="L11" s="131" t="s">
        <v>171</v>
      </c>
      <c r="M11" s="133">
        <v>4</v>
      </c>
      <c r="N11" s="31">
        <f t="shared" ref="N11:N12" si="0">IF(M11="","",M11/$E$9)</f>
        <v>0.1</v>
      </c>
      <c r="O11" s="31">
        <f t="shared" ref="O11:O12" si="1">IF(M11="","",M11/$K$9)</f>
        <v>0.66666666666666663</v>
      </c>
      <c r="P11" s="41" t="str">
        <f>IF(M11="","",IF($K$9=M11,$L$9,IF(M11&gt;=$H$9,"призер","участник")))</f>
        <v>участник</v>
      </c>
      <c r="Q11" s="66" t="s">
        <v>157</v>
      </c>
      <c r="R11" s="66" t="s">
        <v>158</v>
      </c>
    </row>
    <row r="12" spans="1:21" s="32" customFormat="1" ht="12.95" customHeight="1" x14ac:dyDescent="0.2">
      <c r="A12" s="28">
        <v>2</v>
      </c>
      <c r="B12" s="50" t="s">
        <v>12</v>
      </c>
      <c r="C12" s="129" t="s">
        <v>165</v>
      </c>
      <c r="D12" s="129" t="s">
        <v>166</v>
      </c>
      <c r="E12" s="129" t="s">
        <v>156</v>
      </c>
      <c r="F12" s="130">
        <v>40795</v>
      </c>
      <c r="G12" s="131" t="s">
        <v>47</v>
      </c>
      <c r="H12" s="131" t="s">
        <v>57</v>
      </c>
      <c r="I12" s="132" t="s">
        <v>57</v>
      </c>
      <c r="J12" s="132" t="s">
        <v>63</v>
      </c>
      <c r="K12" s="133" t="s">
        <v>170</v>
      </c>
      <c r="L12" s="131" t="s">
        <v>172</v>
      </c>
      <c r="M12" s="133">
        <v>6</v>
      </c>
      <c r="N12" s="31">
        <f t="shared" si="0"/>
        <v>0.15</v>
      </c>
      <c r="O12" s="31">
        <f t="shared" si="1"/>
        <v>1</v>
      </c>
      <c r="P12" s="41" t="str">
        <f t="shared" ref="P12" si="2">IF(M12="","",IF($K$9=M12,$L$9,IF(M12&gt;=$H$9,"призер","участник")))</f>
        <v>участник</v>
      </c>
      <c r="Q12" s="66" t="s">
        <v>157</v>
      </c>
      <c r="R12" s="66" t="s">
        <v>158</v>
      </c>
    </row>
    <row r="14" spans="1:21" ht="15.75" x14ac:dyDescent="0.25">
      <c r="B14" s="33" t="s">
        <v>23</v>
      </c>
      <c r="C14" s="62" t="s">
        <v>150</v>
      </c>
      <c r="D14" s="10" t="s">
        <v>152</v>
      </c>
    </row>
    <row r="15" spans="1:21" ht="15.75" x14ac:dyDescent="0.25">
      <c r="C15" s="62" t="s">
        <v>149</v>
      </c>
      <c r="D15" s="10" t="s">
        <v>153</v>
      </c>
    </row>
    <row r="16" spans="1:21" x14ac:dyDescent="0.25">
      <c r="D16" s="10" t="s">
        <v>147</v>
      </c>
    </row>
    <row r="17" spans="4:4" x14ac:dyDescent="0.25">
      <c r="D17" s="10" t="s">
        <v>148</v>
      </c>
    </row>
    <row r="18" spans="4:4" x14ac:dyDescent="0.25">
      <c r="D18" s="10" t="s">
        <v>151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2" priority="3" stopIfTrue="1">
      <formula>ISBLANK(C4)</formula>
    </cfRule>
  </conditionalFormatting>
  <conditionalFormatting sqref="C8">
    <cfRule type="expression" dxfId="11" priority="2" stopIfTrue="1">
      <formula>ISBLANK(C8)</formula>
    </cfRule>
  </conditionalFormatting>
  <conditionalFormatting sqref="E9">
    <cfRule type="expression" dxfId="1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opLeftCell="H1" zoomScaleNormal="100" workbookViewId="0">
      <selection activeCell="M18" sqref="M1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198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COUNTA(M11:M17)</f>
        <v>7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189</v>
      </c>
      <c r="E4" s="16" t="s">
        <v>21</v>
      </c>
      <c r="F4" s="17"/>
      <c r="K4" s="10" t="s">
        <v>139</v>
      </c>
      <c r="Q4" s="18" t="s">
        <v>33</v>
      </c>
      <c r="R4" s="19">
        <v>1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f>COUNTIF(P11:P17,"участник")</f>
        <v>5</v>
      </c>
    </row>
    <row r="7" spans="1:21" x14ac:dyDescent="0.25">
      <c r="A7" s="48" t="s">
        <v>5</v>
      </c>
      <c r="B7" s="15"/>
      <c r="C7" s="48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>
        <v>45936</v>
      </c>
      <c r="F8" s="17"/>
      <c r="Q8" s="22" t="s">
        <v>31</v>
      </c>
      <c r="R8" s="21">
        <f>(R4+R5)/R2</f>
        <v>0.2857142857142857</v>
      </c>
    </row>
    <row r="9" spans="1:21" x14ac:dyDescent="0.25">
      <c r="C9" s="124" t="s">
        <v>24</v>
      </c>
      <c r="D9" s="124"/>
      <c r="E9" s="14">
        <v>100</v>
      </c>
      <c r="G9" s="18" t="s">
        <v>44</v>
      </c>
      <c r="H9" s="54">
        <f>E9/2</f>
        <v>50</v>
      </c>
      <c r="J9" s="23" t="s">
        <v>13</v>
      </c>
      <c r="K9" s="24">
        <v>63</v>
      </c>
      <c r="L9" s="25" t="str">
        <f>IF(K9*100/E9&gt;=50,"победитель","участник")</f>
        <v>победитель</v>
      </c>
      <c r="P9" s="26">
        <f>R8-45%</f>
        <v>-0.16428571428571431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9</v>
      </c>
      <c r="B11" s="50" t="s">
        <v>12</v>
      </c>
      <c r="C11" s="34" t="s">
        <v>134</v>
      </c>
      <c r="D11" s="34" t="s">
        <v>133</v>
      </c>
      <c r="E11" s="34" t="s">
        <v>108</v>
      </c>
      <c r="F11" s="35">
        <v>40348</v>
      </c>
      <c r="G11" s="36" t="s">
        <v>47</v>
      </c>
      <c r="H11" s="36" t="s">
        <v>57</v>
      </c>
      <c r="I11" s="37" t="s">
        <v>57</v>
      </c>
      <c r="J11" s="37" t="s">
        <v>63</v>
      </c>
      <c r="K11" s="38" t="s">
        <v>132</v>
      </c>
      <c r="L11" s="39" t="s">
        <v>199</v>
      </c>
      <c r="M11" s="40">
        <v>63</v>
      </c>
      <c r="N11" s="31">
        <f>IF(M11="","",M11/$E$9)</f>
        <v>0.63</v>
      </c>
      <c r="O11" s="31">
        <f>IF(M11="","",M11/$K$9)</f>
        <v>1</v>
      </c>
      <c r="P11" s="41" t="s">
        <v>145</v>
      </c>
      <c r="Q11" s="37" t="s">
        <v>116</v>
      </c>
      <c r="R11" s="43" t="s">
        <v>63</v>
      </c>
    </row>
    <row r="12" spans="1:21" x14ac:dyDescent="0.25">
      <c r="A12" s="28">
        <v>1</v>
      </c>
      <c r="B12" s="50" t="s">
        <v>12</v>
      </c>
      <c r="C12" s="34" t="s">
        <v>122</v>
      </c>
      <c r="D12" s="34" t="s">
        <v>130</v>
      </c>
      <c r="E12" s="34" t="s">
        <v>123</v>
      </c>
      <c r="F12" s="35">
        <v>40254</v>
      </c>
      <c r="G12" s="36" t="s">
        <v>47</v>
      </c>
      <c r="H12" s="36" t="s">
        <v>57</v>
      </c>
      <c r="I12" s="37" t="s">
        <v>57</v>
      </c>
      <c r="J12" s="37" t="s">
        <v>63</v>
      </c>
      <c r="K12" s="38" t="s">
        <v>131</v>
      </c>
      <c r="L12" s="39" t="s">
        <v>200</v>
      </c>
      <c r="M12" s="40">
        <v>57</v>
      </c>
      <c r="N12" s="31">
        <f>IF(M12="","",M12/$E$9)</f>
        <v>0.56999999999999995</v>
      </c>
      <c r="O12" s="31">
        <f>IF(M12="","",M12/$K$9)</f>
        <v>0.90476190476190477</v>
      </c>
      <c r="P12" s="41" t="str">
        <f>IF(M12="","",IF($K$9=M12,$L$9,IF(M12&gt;=$H$9,"призер","участник")))</f>
        <v>призер</v>
      </c>
      <c r="Q12" s="37" t="s">
        <v>116</v>
      </c>
      <c r="R12" s="43" t="s">
        <v>63</v>
      </c>
    </row>
    <row r="13" spans="1:21" x14ac:dyDescent="0.25">
      <c r="A13" s="28">
        <v>20</v>
      </c>
      <c r="B13" s="50" t="s">
        <v>12</v>
      </c>
      <c r="C13" s="34" t="s">
        <v>154</v>
      </c>
      <c r="D13" s="34" t="s">
        <v>195</v>
      </c>
      <c r="E13" s="34" t="s">
        <v>60</v>
      </c>
      <c r="F13" s="35">
        <v>40468</v>
      </c>
      <c r="G13" s="36" t="s">
        <v>47</v>
      </c>
      <c r="H13" s="36" t="s">
        <v>57</v>
      </c>
      <c r="I13" s="37" t="s">
        <v>57</v>
      </c>
      <c r="J13" s="37" t="s">
        <v>63</v>
      </c>
      <c r="K13" s="38" t="s">
        <v>131</v>
      </c>
      <c r="L13" s="39" t="s">
        <v>201</v>
      </c>
      <c r="M13" s="40">
        <v>26</v>
      </c>
      <c r="N13" s="31">
        <f>IF(M13="","",M13/$E$9)</f>
        <v>0.26</v>
      </c>
      <c r="O13" s="31">
        <f>IF(M13="","",M13/$K$9)</f>
        <v>0.41269841269841268</v>
      </c>
      <c r="P13" s="41" t="str">
        <f>IF(M13="","",IF($K$9=M13,$L$9,IF(M13&gt;=$H$9,"призер","участник")))</f>
        <v>участник</v>
      </c>
      <c r="Q13" s="37" t="s">
        <v>116</v>
      </c>
      <c r="R13" s="43" t="s">
        <v>63</v>
      </c>
    </row>
    <row r="14" spans="1:21" x14ac:dyDescent="0.25">
      <c r="A14" s="28">
        <v>13</v>
      </c>
      <c r="B14" s="50" t="s">
        <v>12</v>
      </c>
      <c r="C14" s="34" t="s">
        <v>140</v>
      </c>
      <c r="D14" s="34" t="s">
        <v>141</v>
      </c>
      <c r="E14" s="34" t="s">
        <v>142</v>
      </c>
      <c r="F14" s="35">
        <v>40201</v>
      </c>
      <c r="G14" s="36" t="s">
        <v>47</v>
      </c>
      <c r="H14" s="36" t="s">
        <v>57</v>
      </c>
      <c r="I14" s="37" t="s">
        <v>57</v>
      </c>
      <c r="J14" s="37" t="s">
        <v>63</v>
      </c>
      <c r="K14" s="38" t="s">
        <v>132</v>
      </c>
      <c r="L14" s="39" t="s">
        <v>202</v>
      </c>
      <c r="M14" s="40">
        <v>23</v>
      </c>
      <c r="N14" s="31">
        <f>IF(M14="","",M14/$E$9)</f>
        <v>0.23</v>
      </c>
      <c r="O14" s="31">
        <f>IF(M14="","",M14/$K$9)</f>
        <v>0.36507936507936506</v>
      </c>
      <c r="P14" s="41" t="str">
        <f>IF(M14="","",IF($K$9=M14,$L$9,IF(M14&gt;=$H$9,"призер","участник")))</f>
        <v>участник</v>
      </c>
      <c r="Q14" s="37" t="s">
        <v>116</v>
      </c>
      <c r="R14" s="43" t="s">
        <v>63</v>
      </c>
    </row>
    <row r="15" spans="1:21" x14ac:dyDescent="0.25">
      <c r="A15" s="28">
        <v>15</v>
      </c>
      <c r="B15" s="50" t="s">
        <v>12</v>
      </c>
      <c r="C15" s="34" t="s">
        <v>143</v>
      </c>
      <c r="D15" s="34" t="s">
        <v>144</v>
      </c>
      <c r="E15" s="34" t="s">
        <v>127</v>
      </c>
      <c r="F15" s="35">
        <v>40189</v>
      </c>
      <c r="G15" s="36" t="s">
        <v>47</v>
      </c>
      <c r="H15" s="36" t="s">
        <v>57</v>
      </c>
      <c r="I15" s="37" t="s">
        <v>57</v>
      </c>
      <c r="J15" s="37" t="s">
        <v>63</v>
      </c>
      <c r="K15" s="38" t="s">
        <v>132</v>
      </c>
      <c r="L15" s="39" t="s">
        <v>203</v>
      </c>
      <c r="M15" s="40">
        <v>21</v>
      </c>
      <c r="N15" s="31">
        <f>IF(M15="","",M15/$E$9)</f>
        <v>0.21</v>
      </c>
      <c r="O15" s="31">
        <f>IF(M15="","",M15/$K$9)</f>
        <v>0.33333333333333331</v>
      </c>
      <c r="P15" s="41" t="str">
        <f>IF(M15="","",IF($K$9=M15,$L$9,IF(M15&gt;=$H$9,"призер","участник")))</f>
        <v>участник</v>
      </c>
      <c r="Q15" s="37" t="s">
        <v>116</v>
      </c>
      <c r="R15" s="43" t="s">
        <v>63</v>
      </c>
    </row>
    <row r="16" spans="1:21" x14ac:dyDescent="0.25">
      <c r="A16" s="28">
        <v>10</v>
      </c>
      <c r="B16" s="50" t="s">
        <v>12</v>
      </c>
      <c r="C16" s="34" t="s">
        <v>135</v>
      </c>
      <c r="D16" s="34" t="s">
        <v>136</v>
      </c>
      <c r="E16" s="34" t="s">
        <v>137</v>
      </c>
      <c r="F16" s="35">
        <v>40343</v>
      </c>
      <c r="G16" s="36" t="s">
        <v>47</v>
      </c>
      <c r="H16" s="36" t="s">
        <v>57</v>
      </c>
      <c r="I16" s="37" t="s">
        <v>57</v>
      </c>
      <c r="J16" s="37" t="s">
        <v>63</v>
      </c>
      <c r="K16" s="38" t="s">
        <v>132</v>
      </c>
      <c r="L16" s="39" t="s">
        <v>204</v>
      </c>
      <c r="M16" s="40">
        <v>6</v>
      </c>
      <c r="N16" s="31">
        <v>0.06</v>
      </c>
      <c r="O16" s="31">
        <f>IF(M16="","",M16/$K$9)</f>
        <v>9.5238095238095233E-2</v>
      </c>
      <c r="P16" s="41" t="s">
        <v>146</v>
      </c>
      <c r="Q16" s="37" t="s">
        <v>116</v>
      </c>
      <c r="R16" s="43" t="s">
        <v>63</v>
      </c>
    </row>
    <row r="17" spans="1:18" x14ac:dyDescent="0.25">
      <c r="A17" s="28">
        <v>21</v>
      </c>
      <c r="B17" s="50" t="s">
        <v>12</v>
      </c>
      <c r="C17" s="34" t="s">
        <v>196</v>
      </c>
      <c r="D17" s="34" t="s">
        <v>197</v>
      </c>
      <c r="E17" s="34" t="s">
        <v>128</v>
      </c>
      <c r="F17" s="35">
        <v>40290</v>
      </c>
      <c r="G17" s="36" t="s">
        <v>47</v>
      </c>
      <c r="H17" s="36" t="s">
        <v>57</v>
      </c>
      <c r="I17" s="37" t="s">
        <v>57</v>
      </c>
      <c r="J17" s="37" t="s">
        <v>63</v>
      </c>
      <c r="K17" s="38" t="s">
        <v>132</v>
      </c>
      <c r="L17" s="39" t="s">
        <v>205</v>
      </c>
      <c r="M17" s="40">
        <v>6</v>
      </c>
      <c r="N17" s="31">
        <f>IF(M17="","",M17/$E$9)</f>
        <v>0.06</v>
      </c>
      <c r="O17" s="31">
        <f>IF(M17="","",M17/$K$9)</f>
        <v>9.5238095238095233E-2</v>
      </c>
      <c r="P17" s="41" t="str">
        <f>IF(M17="","",IF($K$9=M17,$L$9,IF(M17&gt;=$H$9,"призер","участник")))</f>
        <v>участник</v>
      </c>
      <c r="Q17" s="37" t="s">
        <v>116</v>
      </c>
      <c r="R17" s="43" t="s">
        <v>63</v>
      </c>
    </row>
    <row r="19" spans="1:18" ht="15.75" x14ac:dyDescent="0.25">
      <c r="B19" s="33" t="s">
        <v>23</v>
      </c>
      <c r="C19" s="62" t="s">
        <v>150</v>
      </c>
      <c r="D19" s="10" t="s">
        <v>152</v>
      </c>
    </row>
    <row r="20" spans="1:18" ht="15.75" x14ac:dyDescent="0.25">
      <c r="C20" s="62" t="s">
        <v>149</v>
      </c>
      <c r="D20" s="10" t="s">
        <v>153</v>
      </c>
    </row>
    <row r="21" spans="1:18" x14ac:dyDescent="0.25">
      <c r="D21" s="10" t="s">
        <v>147</v>
      </c>
    </row>
    <row r="22" spans="1:18" x14ac:dyDescent="0.25">
      <c r="D22" s="10" t="s">
        <v>148</v>
      </c>
    </row>
    <row r="23" spans="1:18" x14ac:dyDescent="0.25">
      <c r="D23" s="10" t="s">
        <v>151</v>
      </c>
    </row>
  </sheetData>
  <protectedRanges>
    <protectedRange sqref="N11:N17" name="Диапазон1_3_1"/>
    <protectedRange sqref="O11:O17" name="Диапазон1_1_1_1"/>
    <protectedRange sqref="P11:P17" name="Диапазон1_2_1_1_1"/>
  </protectedRanges>
  <autoFilter ref="A10:R10">
    <sortState ref="A11:R17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J2" zoomScaleNormal="100" workbookViewId="0">
      <selection activeCell="S9" sqref="S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42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COUNTA(M11:M13)</f>
        <v>3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51</v>
      </c>
      <c r="E4" s="16" t="s">
        <v>21</v>
      </c>
      <c r="F4" s="17"/>
      <c r="Q4" s="18" t="s">
        <v>33</v>
      </c>
      <c r="R4" s="19">
        <f>COUNTIF(P11:P13,"победитель")</f>
        <v>1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f>COUNTIF(P11:P13,"участник")</f>
        <v>1</v>
      </c>
    </row>
    <row r="7" spans="1:21" x14ac:dyDescent="0.25">
      <c r="A7" s="48" t="s">
        <v>5</v>
      </c>
      <c r="B7" s="15"/>
      <c r="C7" s="48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50</v>
      </c>
      <c r="F8" s="17"/>
      <c r="Q8" s="22" t="s">
        <v>31</v>
      </c>
      <c r="R8" s="21">
        <f>(R4+R5)/R2</f>
        <v>0.66666666666666663</v>
      </c>
    </row>
    <row r="9" spans="1:21" x14ac:dyDescent="0.25">
      <c r="C9" s="124" t="s">
        <v>24</v>
      </c>
      <c r="D9" s="124"/>
      <c r="E9" s="14">
        <v>100</v>
      </c>
      <c r="G9" s="18" t="s">
        <v>44</v>
      </c>
      <c r="H9" s="54">
        <f>E9/2</f>
        <v>50</v>
      </c>
      <c r="J9" s="23" t="s">
        <v>13</v>
      </c>
      <c r="K9" s="24">
        <v>58</v>
      </c>
      <c r="L9" s="25" t="str">
        <f>IF(K9*100/E9&gt;=50,"победитель","участник")</f>
        <v>победитель</v>
      </c>
      <c r="P9" s="26">
        <f>R8-45%</f>
        <v>0.21666666666666662</v>
      </c>
      <c r="Q9" s="18" t="s">
        <v>26</v>
      </c>
      <c r="R9" s="27">
        <f>IF((R2*P9)&gt;0,(R2*P9),0)</f>
        <v>0.64999999999999991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4</v>
      </c>
      <c r="B11" s="50" t="s">
        <v>12</v>
      </c>
      <c r="C11" s="34" t="s">
        <v>80</v>
      </c>
      <c r="D11" s="34" t="s">
        <v>56</v>
      </c>
      <c r="E11" s="34" t="s">
        <v>81</v>
      </c>
      <c r="F11" s="35">
        <v>40080</v>
      </c>
      <c r="G11" s="36" t="s">
        <v>47</v>
      </c>
      <c r="H11" s="36" t="s">
        <v>57</v>
      </c>
      <c r="I11" s="36" t="s">
        <v>57</v>
      </c>
      <c r="J11" s="37" t="s">
        <v>63</v>
      </c>
      <c r="K11" s="38">
        <v>10</v>
      </c>
      <c r="L11" s="39" t="s">
        <v>185</v>
      </c>
      <c r="M11" s="40">
        <v>58</v>
      </c>
      <c r="N11" s="31">
        <f>IF(M11="","",M11/$E$9)</f>
        <v>0.57999999999999996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64</v>
      </c>
      <c r="R11" s="37" t="s">
        <v>63</v>
      </c>
    </row>
    <row r="12" spans="1:21" s="32" customFormat="1" ht="12.95" customHeight="1" x14ac:dyDescent="0.2">
      <c r="A12" s="28">
        <v>2</v>
      </c>
      <c r="B12" s="50" t="s">
        <v>12</v>
      </c>
      <c r="C12" s="34" t="s">
        <v>79</v>
      </c>
      <c r="D12" s="34" t="s">
        <v>77</v>
      </c>
      <c r="E12" s="34" t="s">
        <v>78</v>
      </c>
      <c r="F12" s="35">
        <v>39949</v>
      </c>
      <c r="G12" s="36" t="s">
        <v>47</v>
      </c>
      <c r="H12" s="36" t="s">
        <v>57</v>
      </c>
      <c r="I12" s="36" t="s">
        <v>57</v>
      </c>
      <c r="J12" s="37" t="s">
        <v>63</v>
      </c>
      <c r="K12" s="38">
        <v>10</v>
      </c>
      <c r="L12" s="39" t="s">
        <v>186</v>
      </c>
      <c r="M12" s="40">
        <v>52</v>
      </c>
      <c r="N12" s="31">
        <f>IF(M12="","",M12/$E$9)</f>
        <v>0.52</v>
      </c>
      <c r="O12" s="31">
        <f>IF(M12="","",M12/$K$9)</f>
        <v>0.89655172413793105</v>
      </c>
      <c r="P12" s="41" t="str">
        <f>IF(M12="","",IF($K$9=M12,$L$9,IF(M12&gt;=$H$9,"призер","участник")))</f>
        <v>призер</v>
      </c>
      <c r="Q12" s="37" t="s">
        <v>64</v>
      </c>
      <c r="R12" s="37" t="s">
        <v>63</v>
      </c>
    </row>
    <row r="13" spans="1:21" x14ac:dyDescent="0.25">
      <c r="A13" s="28">
        <v>5</v>
      </c>
      <c r="B13" s="50" t="s">
        <v>12</v>
      </c>
      <c r="C13" s="57" t="s">
        <v>82</v>
      </c>
      <c r="D13" s="34" t="s">
        <v>83</v>
      </c>
      <c r="E13" s="34" t="s">
        <v>84</v>
      </c>
      <c r="F13" s="35">
        <v>39931</v>
      </c>
      <c r="G13" s="36" t="s">
        <v>47</v>
      </c>
      <c r="H13" s="36" t="s">
        <v>57</v>
      </c>
      <c r="I13" s="36" t="s">
        <v>57</v>
      </c>
      <c r="J13" s="37" t="s">
        <v>63</v>
      </c>
      <c r="K13" s="38">
        <v>10</v>
      </c>
      <c r="L13" s="39" t="s">
        <v>187</v>
      </c>
      <c r="M13" s="40">
        <v>19</v>
      </c>
      <c r="N13" s="31">
        <f t="shared" ref="N13" si="0">IF(M13="","",M13/$E$9)</f>
        <v>0.19</v>
      </c>
      <c r="O13" s="31">
        <f t="shared" ref="O13" si="1">IF(M13="","",M13/$K$9)</f>
        <v>0.32758620689655171</v>
      </c>
      <c r="P13" s="41" t="s">
        <v>146</v>
      </c>
      <c r="Q13" s="37" t="s">
        <v>64</v>
      </c>
      <c r="R13" s="37" t="s">
        <v>63</v>
      </c>
    </row>
    <row r="15" spans="1:21" ht="15.75" x14ac:dyDescent="0.25">
      <c r="B15" s="33" t="s">
        <v>23</v>
      </c>
      <c r="C15" s="62" t="s">
        <v>150</v>
      </c>
      <c r="D15" s="10" t="s">
        <v>152</v>
      </c>
    </row>
    <row r="16" spans="1:21" ht="15.75" x14ac:dyDescent="0.25">
      <c r="C16" s="62" t="s">
        <v>149</v>
      </c>
      <c r="D16" s="10" t="s">
        <v>153</v>
      </c>
    </row>
    <row r="17" spans="4:4" x14ac:dyDescent="0.25">
      <c r="D17" s="10" t="s">
        <v>147</v>
      </c>
    </row>
    <row r="18" spans="4:4" x14ac:dyDescent="0.25">
      <c r="D18" s="10" t="s">
        <v>148</v>
      </c>
    </row>
    <row r="19" spans="4:4" x14ac:dyDescent="0.25">
      <c r="D19" s="10" t="s">
        <v>151</v>
      </c>
    </row>
  </sheetData>
  <protectedRanges>
    <protectedRange sqref="N11:N13" name="Диапазон1_3_1"/>
    <protectedRange sqref="O11:O13" name="Диапазон1_1_1_1"/>
    <protectedRange sqref="P11:P13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6" priority="4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2" zoomScaleNormal="100" workbookViewId="0">
      <selection activeCell="G7" sqref="G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21" ht="32.25" customHeight="1" x14ac:dyDescent="0.25">
      <c r="B2" s="11"/>
      <c r="C2" s="123" t="s">
        <v>43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COUNTA(M11:M60)</f>
        <v>0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80"/>
      <c r="D4" s="81"/>
      <c r="E4" s="82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8" t="s">
        <v>37</v>
      </c>
      <c r="B5" s="15"/>
      <c r="C5" s="80" t="s">
        <v>12</v>
      </c>
      <c r="D5" s="81"/>
      <c r="E5" s="82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8" t="s">
        <v>1</v>
      </c>
      <c r="B6" s="15"/>
      <c r="C6" s="80" t="s">
        <v>41</v>
      </c>
      <c r="D6" s="81"/>
      <c r="E6" s="81"/>
      <c r="F6" s="17"/>
      <c r="Q6" s="18" t="s">
        <v>35</v>
      </c>
      <c r="R6" s="13">
        <f>COUNTIF(P11:P60,"участник")</f>
        <v>0</v>
      </c>
    </row>
    <row r="7" spans="1:21" x14ac:dyDescent="0.25">
      <c r="A7" s="48" t="s">
        <v>5</v>
      </c>
      <c r="B7" s="15"/>
      <c r="C7" s="80">
        <v>11</v>
      </c>
      <c r="D7" s="81"/>
      <c r="E7" s="81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83"/>
      <c r="D8" s="81"/>
      <c r="E8" s="81"/>
      <c r="F8" s="17"/>
      <c r="Q8" s="22" t="s">
        <v>31</v>
      </c>
      <c r="R8" s="21" t="e">
        <f>(R4+R5)/R2</f>
        <v>#DIV/0!</v>
      </c>
    </row>
    <row r="9" spans="1:21" x14ac:dyDescent="0.25">
      <c r="C9" s="128" t="s">
        <v>24</v>
      </c>
      <c r="D9" s="128"/>
      <c r="E9" s="84"/>
      <c r="G9" s="18" t="s">
        <v>44</v>
      </c>
      <c r="H9" s="54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0" t="s">
        <v>12</v>
      </c>
      <c r="C11" s="63"/>
      <c r="D11" s="63"/>
      <c r="E11" s="63"/>
      <c r="F11" s="64"/>
      <c r="G11" s="65"/>
      <c r="H11" s="65"/>
      <c r="I11" s="66"/>
      <c r="J11" s="66"/>
      <c r="K11" s="67"/>
      <c r="L11" s="65"/>
      <c r="M11" s="67"/>
      <c r="N11" s="68"/>
      <c r="O11" s="68"/>
      <c r="P11" s="67"/>
      <c r="Q11" s="66"/>
      <c r="R11" s="66"/>
    </row>
    <row r="12" spans="1:21" s="32" customFormat="1" ht="12.95" customHeight="1" x14ac:dyDescent="0.2">
      <c r="A12" s="28">
        <v>3</v>
      </c>
      <c r="B12" s="50" t="s">
        <v>12</v>
      </c>
      <c r="C12" s="63"/>
      <c r="D12" s="63"/>
      <c r="E12" s="63"/>
      <c r="F12" s="69"/>
      <c r="G12" s="65"/>
      <c r="H12" s="65"/>
      <c r="I12" s="70"/>
      <c r="J12" s="70"/>
      <c r="K12" s="71"/>
      <c r="L12" s="65"/>
      <c r="M12" s="67"/>
      <c r="N12" s="68"/>
      <c r="O12" s="68"/>
      <c r="P12" s="67"/>
      <c r="Q12" s="66"/>
      <c r="R12" s="66"/>
    </row>
    <row r="13" spans="1:21" x14ac:dyDescent="0.25">
      <c r="A13" s="28">
        <v>13</v>
      </c>
      <c r="B13" s="50" t="s">
        <v>12</v>
      </c>
      <c r="C13" s="63"/>
      <c r="D13" s="63"/>
      <c r="E13" s="63"/>
      <c r="F13" s="64"/>
      <c r="G13" s="65"/>
      <c r="H13" s="65"/>
      <c r="I13" s="66"/>
      <c r="J13" s="66"/>
      <c r="K13" s="67"/>
      <c r="L13" s="65"/>
      <c r="M13" s="67"/>
      <c r="N13" s="68"/>
      <c r="O13" s="68"/>
      <c r="P13" s="67"/>
      <c r="Q13" s="66"/>
      <c r="R13" s="66"/>
    </row>
    <row r="14" spans="1:21" x14ac:dyDescent="0.25">
      <c r="A14" s="28">
        <v>2</v>
      </c>
      <c r="B14" s="50" t="s">
        <v>12</v>
      </c>
      <c r="C14" s="63"/>
      <c r="D14" s="63"/>
      <c r="E14" s="63"/>
      <c r="F14" s="64"/>
      <c r="G14" s="65"/>
      <c r="H14" s="65"/>
      <c r="I14" s="66"/>
      <c r="J14" s="66"/>
      <c r="K14" s="67"/>
      <c r="L14" s="65"/>
      <c r="M14" s="67"/>
      <c r="N14" s="68"/>
      <c r="O14" s="68"/>
      <c r="P14" s="67"/>
      <c r="Q14" s="66"/>
      <c r="R14" s="66"/>
    </row>
    <row r="15" spans="1:21" x14ac:dyDescent="0.25">
      <c r="A15" s="28">
        <v>6</v>
      </c>
      <c r="B15" s="50" t="s">
        <v>12</v>
      </c>
      <c r="C15" s="63"/>
      <c r="D15" s="63"/>
      <c r="E15" s="63"/>
      <c r="F15" s="64"/>
      <c r="G15" s="65"/>
      <c r="H15" s="65"/>
      <c r="I15" s="66"/>
      <c r="J15" s="66"/>
      <c r="K15" s="67"/>
      <c r="L15" s="65"/>
      <c r="M15" s="67"/>
      <c r="N15" s="68"/>
      <c r="O15" s="68"/>
      <c r="P15" s="67"/>
      <c r="Q15" s="66"/>
      <c r="R15" s="66"/>
    </row>
    <row r="16" spans="1:21" x14ac:dyDescent="0.25">
      <c r="A16" s="28">
        <v>9</v>
      </c>
      <c r="B16" s="50" t="s">
        <v>12</v>
      </c>
      <c r="C16" s="63"/>
      <c r="D16" s="63"/>
      <c r="E16" s="63"/>
      <c r="F16" s="64"/>
      <c r="G16" s="65"/>
      <c r="H16" s="65"/>
      <c r="I16" s="66"/>
      <c r="J16" s="66"/>
      <c r="K16" s="67"/>
      <c r="L16" s="65"/>
      <c r="M16" s="67"/>
      <c r="N16" s="68"/>
      <c r="O16" s="68"/>
      <c r="P16" s="67"/>
      <c r="Q16" s="66"/>
      <c r="R16" s="66"/>
    </row>
    <row r="17" spans="1:18" x14ac:dyDescent="0.25">
      <c r="A17" s="28">
        <v>1</v>
      </c>
      <c r="B17" s="50" t="s">
        <v>12</v>
      </c>
      <c r="C17" s="63"/>
      <c r="D17" s="63"/>
      <c r="E17" s="63"/>
      <c r="F17" s="64"/>
      <c r="G17" s="65"/>
      <c r="H17" s="65"/>
      <c r="I17" s="66"/>
      <c r="J17" s="66"/>
      <c r="K17" s="67"/>
      <c r="L17" s="65"/>
      <c r="M17" s="67"/>
      <c r="N17" s="68"/>
      <c r="O17" s="68"/>
      <c r="P17" s="67"/>
      <c r="Q17" s="66"/>
      <c r="R17" s="66"/>
    </row>
    <row r="18" spans="1:18" x14ac:dyDescent="0.25">
      <c r="A18" s="28">
        <v>11</v>
      </c>
      <c r="B18" s="50" t="s">
        <v>12</v>
      </c>
      <c r="C18" s="63"/>
      <c r="D18" s="63"/>
      <c r="E18" s="63"/>
      <c r="F18" s="79"/>
      <c r="G18" s="65"/>
      <c r="H18" s="65"/>
      <c r="I18" s="66"/>
      <c r="J18" s="66"/>
      <c r="K18" s="67"/>
      <c r="L18" s="65"/>
      <c r="M18" s="67"/>
      <c r="N18" s="68"/>
      <c r="O18" s="68"/>
      <c r="P18" s="67"/>
      <c r="Q18" s="66"/>
      <c r="R18" s="66"/>
    </row>
    <row r="19" spans="1:18" x14ac:dyDescent="0.25">
      <c r="A19" s="28">
        <v>5</v>
      </c>
      <c r="B19" s="50" t="s">
        <v>12</v>
      </c>
      <c r="C19" s="63"/>
      <c r="D19" s="63"/>
      <c r="E19" s="63"/>
      <c r="F19" s="64"/>
      <c r="G19" s="65"/>
      <c r="H19" s="65"/>
      <c r="I19" s="66"/>
      <c r="J19" s="66"/>
      <c r="K19" s="67"/>
      <c r="L19" s="65"/>
      <c r="M19" s="67"/>
      <c r="N19" s="68"/>
      <c r="O19" s="68"/>
      <c r="P19" s="67"/>
      <c r="Q19" s="66"/>
      <c r="R19" s="66"/>
    </row>
    <row r="20" spans="1:18" x14ac:dyDescent="0.25">
      <c r="A20" s="28">
        <v>7</v>
      </c>
      <c r="B20" s="50" t="s">
        <v>12</v>
      </c>
      <c r="C20" s="63"/>
      <c r="D20" s="63"/>
      <c r="E20" s="63"/>
      <c r="F20" s="64"/>
      <c r="G20" s="65"/>
      <c r="H20" s="65"/>
      <c r="I20" s="66"/>
      <c r="J20" s="66"/>
      <c r="K20" s="67"/>
      <c r="L20" s="65"/>
      <c r="M20" s="67"/>
      <c r="N20" s="68"/>
      <c r="O20" s="68"/>
      <c r="P20" s="67"/>
      <c r="Q20" s="66"/>
      <c r="R20" s="66"/>
    </row>
    <row r="21" spans="1:18" x14ac:dyDescent="0.25">
      <c r="A21" s="28">
        <v>8</v>
      </c>
      <c r="B21" s="50" t="s">
        <v>12</v>
      </c>
      <c r="C21" s="63"/>
      <c r="D21" s="63"/>
      <c r="E21" s="63"/>
      <c r="F21" s="64"/>
      <c r="G21" s="65"/>
      <c r="H21" s="65"/>
      <c r="I21" s="66"/>
      <c r="J21" s="66"/>
      <c r="K21" s="67"/>
      <c r="L21" s="65"/>
      <c r="M21" s="67"/>
      <c r="N21" s="68"/>
      <c r="O21" s="68"/>
      <c r="P21" s="67"/>
      <c r="Q21" s="66"/>
      <c r="R21" s="66"/>
    </row>
    <row r="22" spans="1:18" x14ac:dyDescent="0.25">
      <c r="A22" s="28">
        <v>12</v>
      </c>
      <c r="B22" s="50" t="s">
        <v>12</v>
      </c>
      <c r="C22" s="63"/>
      <c r="D22" s="63"/>
      <c r="E22" s="63"/>
      <c r="F22" s="64"/>
      <c r="G22" s="65"/>
      <c r="H22" s="65"/>
      <c r="I22" s="66"/>
      <c r="J22" s="66"/>
      <c r="K22" s="67"/>
      <c r="L22" s="65"/>
      <c r="M22" s="67"/>
      <c r="N22" s="68"/>
      <c r="O22" s="68"/>
      <c r="P22" s="67"/>
      <c r="Q22" s="66"/>
      <c r="R22" s="66"/>
    </row>
    <row r="23" spans="1:18" x14ac:dyDescent="0.25">
      <c r="A23" s="28">
        <v>14</v>
      </c>
      <c r="B23" s="50" t="s">
        <v>12</v>
      </c>
      <c r="C23" s="63"/>
      <c r="D23" s="63"/>
      <c r="E23" s="63"/>
      <c r="F23" s="64"/>
      <c r="G23" s="65"/>
      <c r="H23" s="65"/>
      <c r="I23" s="66"/>
      <c r="J23" s="66"/>
      <c r="K23" s="67"/>
      <c r="L23" s="65"/>
      <c r="M23" s="67"/>
      <c r="N23" s="68"/>
      <c r="O23" s="68"/>
      <c r="P23" s="67"/>
      <c r="Q23" s="66"/>
      <c r="R23" s="66"/>
    </row>
    <row r="24" spans="1:18" x14ac:dyDescent="0.25">
      <c r="A24" s="28">
        <v>10</v>
      </c>
      <c r="B24" s="50" t="s">
        <v>12</v>
      </c>
      <c r="C24" s="63"/>
      <c r="D24" s="63"/>
      <c r="E24" s="63"/>
      <c r="F24" s="64"/>
      <c r="G24" s="65"/>
      <c r="H24" s="65"/>
      <c r="I24" s="66"/>
      <c r="J24" s="66"/>
      <c r="K24" s="67"/>
      <c r="L24" s="65"/>
      <c r="M24" s="67"/>
      <c r="N24" s="68"/>
      <c r="O24" s="68"/>
      <c r="P24" s="67"/>
      <c r="Q24" s="66"/>
      <c r="R24" s="66"/>
    </row>
    <row r="25" spans="1:18" x14ac:dyDescent="0.25">
      <c r="A25" s="28">
        <v>15</v>
      </c>
      <c r="B25" s="50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ref="N25:N60" si="0">IF(M25="","",M25/$E$9)</f>
        <v/>
      </c>
      <c r="O25" s="31" t="str">
        <f t="shared" ref="O25:O60" si="1">IF(M25="","",M25/$K$9)</f>
        <v/>
      </c>
      <c r="P25" s="41" t="str">
        <f t="shared" ref="P25:P60" si="2"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0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0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0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0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0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0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0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0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0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0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0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0" t="s">
        <v>12</v>
      </c>
      <c r="C37" s="46"/>
      <c r="D37" s="46"/>
      <c r="E37" s="46"/>
      <c r="F37" s="47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0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0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0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0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0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0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0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0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0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0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0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0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0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0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0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0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0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0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0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0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0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0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0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 t="shared" si="2"/>
        <v/>
      </c>
      <c r="Q60" s="37"/>
      <c r="R60" s="43"/>
    </row>
    <row r="62" spans="1:18" ht="15.75" x14ac:dyDescent="0.25">
      <c r="B62" s="33" t="s">
        <v>23</v>
      </c>
      <c r="C62" s="62" t="s">
        <v>150</v>
      </c>
      <c r="D62" s="10" t="s">
        <v>152</v>
      </c>
    </row>
    <row r="63" spans="1:18" ht="15.75" x14ac:dyDescent="0.25">
      <c r="C63" s="62" t="s">
        <v>149</v>
      </c>
      <c r="D63" s="10" t="s">
        <v>153</v>
      </c>
    </row>
    <row r="64" spans="1:18" x14ac:dyDescent="0.25">
      <c r="D64" s="10" t="s">
        <v>147</v>
      </c>
    </row>
    <row r="65" spans="4:4" x14ac:dyDescent="0.25">
      <c r="D65" s="10" t="s">
        <v>148</v>
      </c>
    </row>
    <row r="66" spans="4:4" x14ac:dyDescent="0.25">
      <c r="D66" s="10" t="s">
        <v>151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3" priority="1" stopIfTrue="1">
      <formula>ISBLANK(E9)</formula>
    </cfRule>
  </conditionalFormatting>
  <conditionalFormatting sqref="C4">
    <cfRule type="expression" dxfId="2" priority="4" stopIfTrue="1">
      <formula>ISBLANK(C4)</formula>
    </cfRule>
  </conditionalFormatting>
  <conditionalFormatting sqref="C5">
    <cfRule type="expression" dxfId="1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dataValidations count="1">
    <dataValidation allowBlank="1" showInputMessage="1" showErrorMessage="1" sqref="C11:F11 A4:A8 B10:F10 F4:F8 C4:C8 E9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G7" sqref="G7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v>32</v>
      </c>
    </row>
    <row r="5" spans="2:4" s="4" customFormat="1" ht="24" customHeight="1" x14ac:dyDescent="0.2">
      <c r="B5" s="3" t="s">
        <v>28</v>
      </c>
      <c r="C5" s="1">
        <v>5</v>
      </c>
    </row>
    <row r="6" spans="2:4" s="4" customFormat="1" ht="24" customHeight="1" x14ac:dyDescent="0.2">
      <c r="B6" s="3" t="s">
        <v>29</v>
      </c>
      <c r="C6" s="1">
        <v>6</v>
      </c>
    </row>
    <row r="7" spans="2:4" s="4" customFormat="1" ht="24" customHeight="1" x14ac:dyDescent="0.2">
      <c r="B7" s="3" t="s">
        <v>30</v>
      </c>
      <c r="C7" s="1">
        <v>21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0.34375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-0.10625000000000001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2025-10-01T07:20:24Z</cp:lastPrinted>
  <dcterms:created xsi:type="dcterms:W3CDTF">2007-11-07T20:16:05Z</dcterms:created>
  <dcterms:modified xsi:type="dcterms:W3CDTF">2025-10-16T11:28:07Z</dcterms:modified>
</cp:coreProperties>
</file>